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240" tabRatio="691"/>
  </bookViews>
  <sheets>
    <sheet name="PreflightCheck" sheetId="9" r:id="rId1"/>
    <sheet name="ReadMe.1st" sheetId="10" r:id="rId2"/>
    <sheet name="SetvalCalc" sheetId="3" r:id="rId3"/>
    <sheet name="OTS" sheetId="5" r:id="rId4"/>
    <sheet name="LoopTypes" sheetId="8" r:id="rId5"/>
    <sheet name="Graphics" sheetId="6" r:id="rId6"/>
    <sheet name="genericTrimCalc" sheetId="1" r:id="rId7"/>
  </sheets>
  <calcPr calcId="144525"/>
</workbook>
</file>

<file path=xl/calcChain.xml><?xml version="1.0" encoding="utf-8"?>
<calcChain xmlns="http://schemas.openxmlformats.org/spreadsheetml/2006/main">
  <c r="H15" i="8" l="1"/>
  <c r="H14" i="8"/>
  <c r="H13" i="8"/>
  <c r="H12" i="8"/>
  <c r="H11" i="8"/>
  <c r="H10" i="8"/>
  <c r="H9" i="8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B2" i="9" l="1"/>
  <c r="C2" i="3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2" i="3"/>
  <c r="B2" i="5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2" i="3"/>
  <c r="A2" i="5" s="1"/>
  <c r="G2" i="9" l="1"/>
  <c r="F3" i="9"/>
  <c r="G4" i="9"/>
  <c r="F5" i="9"/>
  <c r="G6" i="9"/>
  <c r="F7" i="9"/>
  <c r="G8" i="9"/>
  <c r="F9" i="9"/>
  <c r="G10" i="9"/>
  <c r="F11" i="9"/>
  <c r="G12" i="9"/>
  <c r="F13" i="9"/>
  <c r="F2" i="9"/>
  <c r="G3" i="9"/>
  <c r="F4" i="9"/>
  <c r="G5" i="9"/>
  <c r="F6" i="9"/>
  <c r="G7" i="9"/>
  <c r="F8" i="9"/>
  <c r="G9" i="9"/>
  <c r="F10" i="9"/>
  <c r="G11" i="9"/>
  <c r="F12" i="9"/>
  <c r="G13" i="9"/>
  <c r="N51" i="6"/>
  <c r="N52" i="6"/>
  <c r="O52" i="6"/>
  <c r="N53" i="6"/>
  <c r="O53" i="6"/>
  <c r="N54" i="6"/>
  <c r="N55" i="6"/>
  <c r="O55" i="6"/>
  <c r="N56" i="6"/>
  <c r="O50" i="6"/>
  <c r="N50" i="6"/>
  <c r="L22" i="6"/>
  <c r="L21" i="6"/>
  <c r="L20" i="6"/>
  <c r="L19" i="6"/>
  <c r="H1" i="9" l="1"/>
  <c r="P1" i="9"/>
  <c r="K1" i="9" l="1"/>
  <c r="L1" i="9"/>
  <c r="M1" i="9"/>
  <c r="N1" i="9"/>
  <c r="O1" i="9"/>
  <c r="J1" i="9"/>
  <c r="I2" i="9"/>
  <c r="Q2" i="9"/>
  <c r="S1" i="9"/>
  <c r="T1" i="9"/>
  <c r="U1" i="9"/>
  <c r="V1" i="9"/>
  <c r="W1" i="9"/>
  <c r="R1" i="9"/>
  <c r="A3" i="9"/>
  <c r="L3" i="6"/>
  <c r="L2" i="6"/>
  <c r="Q3" i="9" l="1"/>
  <c r="A4" i="9"/>
  <c r="I3" i="9"/>
  <c r="S50" i="6"/>
  <c r="S51" i="6"/>
  <c r="S52" i="6"/>
  <c r="S54" i="6"/>
  <c r="S55" i="6"/>
  <c r="S56" i="6"/>
  <c r="L35" i="6"/>
  <c r="L36" i="6"/>
  <c r="L37" i="6"/>
  <c r="L38" i="6"/>
  <c r="L40" i="6"/>
  <c r="L41" i="6"/>
  <c r="L42" i="6"/>
  <c r="L43" i="6"/>
  <c r="L44" i="6"/>
  <c r="L34" i="6"/>
  <c r="AB3" i="6"/>
  <c r="AC3" i="6" s="1"/>
  <c r="AA2" i="6"/>
  <c r="A5" i="9" l="1"/>
  <c r="Q4" i="9"/>
  <c r="I4" i="9"/>
  <c r="AD3" i="6"/>
  <c r="AP4" i="6"/>
  <c r="AH4" i="6"/>
  <c r="S22" i="6"/>
  <c r="S23" i="6"/>
  <c r="S24" i="6"/>
  <c r="S26" i="6"/>
  <c r="S27" i="6"/>
  <c r="S28" i="6"/>
  <c r="O61" i="6"/>
  <c r="N61" i="6"/>
  <c r="M61" i="6"/>
  <c r="V47" i="6"/>
  <c r="U47" i="6"/>
  <c r="T47" i="6"/>
  <c r="O33" i="6"/>
  <c r="N33" i="6"/>
  <c r="M33" i="6"/>
  <c r="O31" i="6"/>
  <c r="N31" i="6"/>
  <c r="M31" i="6"/>
  <c r="L71" i="6"/>
  <c r="V19" i="6"/>
  <c r="U19" i="6"/>
  <c r="T19" i="6"/>
  <c r="A6" i="9" l="1"/>
  <c r="I5" i="9"/>
  <c r="Q5" i="9"/>
  <c r="AE3" i="6"/>
  <c r="L62" i="6"/>
  <c r="L63" i="6"/>
  <c r="L72" i="6"/>
  <c r="H3" i="8"/>
  <c r="H10" i="5" s="1"/>
  <c r="H4" i="8"/>
  <c r="H5" i="8"/>
  <c r="H6" i="8" s="1"/>
  <c r="H7" i="8"/>
  <c r="H8" i="8" s="1"/>
  <c r="F9" i="8"/>
  <c r="F9" i="5" s="1"/>
  <c r="F10" i="8"/>
  <c r="F11" i="8"/>
  <c r="F11" i="5" s="1"/>
  <c r="F12" i="8"/>
  <c r="F13" i="8"/>
  <c r="F13" i="5" s="1"/>
  <c r="F14" i="8"/>
  <c r="F15" i="8"/>
  <c r="F15" i="5" s="1"/>
  <c r="H16" i="8"/>
  <c r="H17" i="8"/>
  <c r="H18" i="8"/>
  <c r="H19" i="8"/>
  <c r="F8" i="5"/>
  <c r="G8" i="5"/>
  <c r="O56" i="6" s="1"/>
  <c r="G9" i="5"/>
  <c r="H9" i="5"/>
  <c r="F10" i="5"/>
  <c r="G10" i="5"/>
  <c r="G11" i="5"/>
  <c r="H11" i="5"/>
  <c r="F12" i="5"/>
  <c r="G12" i="5"/>
  <c r="G13" i="5"/>
  <c r="F14" i="5"/>
  <c r="G14" i="5"/>
  <c r="G15" i="5"/>
  <c r="F16" i="5"/>
  <c r="G16" i="5"/>
  <c r="H16" i="5"/>
  <c r="F17" i="5"/>
  <c r="G17" i="5"/>
  <c r="H17" i="5"/>
  <c r="F18" i="5"/>
  <c r="G18" i="5"/>
  <c r="H18" i="5"/>
  <c r="F19" i="5"/>
  <c r="G19" i="5"/>
  <c r="H19" i="5"/>
  <c r="F2" i="5"/>
  <c r="G2" i="5"/>
  <c r="H2" i="5"/>
  <c r="F3" i="5"/>
  <c r="G3" i="5"/>
  <c r="O51" i="6" s="1"/>
  <c r="H3" i="5"/>
  <c r="F4" i="5"/>
  <c r="G4" i="5"/>
  <c r="H4" i="5"/>
  <c r="F5" i="5"/>
  <c r="G5" i="5"/>
  <c r="H5" i="5"/>
  <c r="F6" i="5"/>
  <c r="G6" i="5"/>
  <c r="O54" i="6" s="1"/>
  <c r="F7" i="5"/>
  <c r="G7" i="5"/>
  <c r="H7" i="5"/>
  <c r="A7" i="9" l="1"/>
  <c r="Q6" i="9"/>
  <c r="I6" i="9"/>
  <c r="H13" i="5"/>
  <c r="H6" i="5"/>
  <c r="H8" i="5"/>
  <c r="H15" i="5"/>
  <c r="H14" i="5"/>
  <c r="H12" i="5"/>
  <c r="A8" i="9" l="1"/>
  <c r="I7" i="9"/>
  <c r="Q7" i="9"/>
  <c r="AP33" i="6"/>
  <c r="AP32" i="6"/>
  <c r="AP31" i="6"/>
  <c r="AP30" i="6"/>
  <c r="AP29" i="6"/>
  <c r="AP28" i="6"/>
  <c r="AP27" i="6"/>
  <c r="AP26" i="6"/>
  <c r="AP25" i="6"/>
  <c r="AP24" i="6"/>
  <c r="AP23" i="6"/>
  <c r="AP22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K6" i="1"/>
  <c r="AG6" i="1"/>
  <c r="AG7" i="1" s="1"/>
  <c r="F165" i="1"/>
  <c r="I165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I175" i="1" s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G191" i="1" s="1"/>
  <c r="F192" i="1"/>
  <c r="I192" i="1" s="1"/>
  <c r="F193" i="1"/>
  <c r="I193" i="1" s="1"/>
  <c r="F194" i="1"/>
  <c r="I194" i="1" s="1"/>
  <c r="F195" i="1"/>
  <c r="G195" i="1" s="1"/>
  <c r="F196" i="1"/>
  <c r="I196" i="1" s="1"/>
  <c r="F197" i="1"/>
  <c r="I197" i="1" s="1"/>
  <c r="F198" i="1"/>
  <c r="I198" i="1" s="1"/>
  <c r="F199" i="1"/>
  <c r="G199" i="1" s="1"/>
  <c r="F200" i="1"/>
  <c r="I200" i="1" s="1"/>
  <c r="F201" i="1"/>
  <c r="I201" i="1" s="1"/>
  <c r="F202" i="1"/>
  <c r="I202" i="1" s="1"/>
  <c r="F203" i="1"/>
  <c r="G203" i="1" s="1"/>
  <c r="F204" i="1"/>
  <c r="I204" i="1" s="1"/>
  <c r="F205" i="1"/>
  <c r="I205" i="1" s="1"/>
  <c r="F206" i="1"/>
  <c r="I206" i="1" s="1"/>
  <c r="F207" i="1"/>
  <c r="G207" i="1" s="1"/>
  <c r="F208" i="1"/>
  <c r="I208" i="1" s="1"/>
  <c r="F209" i="1"/>
  <c r="I209" i="1" s="1"/>
  <c r="F210" i="1"/>
  <c r="I210" i="1" s="1"/>
  <c r="A93" i="1"/>
  <c r="B93" i="1"/>
  <c r="A94" i="1"/>
  <c r="B94" i="1"/>
  <c r="A117" i="1"/>
  <c r="B117" i="1"/>
  <c r="A118" i="1"/>
  <c r="B118" i="1"/>
  <c r="A141" i="1"/>
  <c r="B141" i="1"/>
  <c r="A142" i="1"/>
  <c r="B142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4" i="1"/>
  <c r="B204" i="1"/>
  <c r="C204" i="1"/>
  <c r="D204" i="1"/>
  <c r="E204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B96" i="1"/>
  <c r="C3" i="5"/>
  <c r="B3" i="9" s="1"/>
  <c r="C2" i="5"/>
  <c r="D67" i="1"/>
  <c r="B67" i="1"/>
  <c r="K7" i="1"/>
  <c r="AJ3" i="1"/>
  <c r="AB3" i="1"/>
  <c r="AC3" i="1"/>
  <c r="AD3" i="1" s="1"/>
  <c r="AE3" i="1" s="1"/>
  <c r="AQ2" i="1"/>
  <c r="AI2" i="1"/>
  <c r="AA2" i="1"/>
  <c r="AK3" i="1"/>
  <c r="AL3" i="1" s="1"/>
  <c r="AM3" i="1" s="1"/>
  <c r="AN3" i="1" s="1"/>
  <c r="K8" i="1"/>
  <c r="K9" i="1"/>
  <c r="K10" i="1" s="1"/>
  <c r="B98" i="1"/>
  <c r="G206" i="1"/>
  <c r="G198" i="1"/>
  <c r="G190" i="1"/>
  <c r="G186" i="1"/>
  <c r="G184" i="1"/>
  <c r="G182" i="1"/>
  <c r="G180" i="1"/>
  <c r="G178" i="1"/>
  <c r="G176" i="1"/>
  <c r="G174" i="1"/>
  <c r="G172" i="1"/>
  <c r="G170" i="1"/>
  <c r="G168" i="1"/>
  <c r="G166" i="1"/>
  <c r="I207" i="1"/>
  <c r="I199" i="1"/>
  <c r="I195" i="1"/>
  <c r="I191" i="1"/>
  <c r="G205" i="1"/>
  <c r="G197" i="1"/>
  <c r="G193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AG8" i="1"/>
  <c r="AG9" i="1" s="1"/>
  <c r="AG10" i="1" s="1"/>
  <c r="A99" i="1"/>
  <c r="B95" i="1"/>
  <c r="G188" i="1" l="1"/>
  <c r="G194" i="1"/>
  <c r="G202" i="1"/>
  <c r="G210" i="1"/>
  <c r="G201" i="1"/>
  <c r="G209" i="1"/>
  <c r="I203" i="1"/>
  <c r="B97" i="1"/>
  <c r="A97" i="1"/>
  <c r="B99" i="1"/>
  <c r="A95" i="1"/>
  <c r="G192" i="1"/>
  <c r="G196" i="1"/>
  <c r="G200" i="1"/>
  <c r="G204" i="1"/>
  <c r="G208" i="1"/>
  <c r="A9" i="9"/>
  <c r="Q8" i="9"/>
  <c r="I8" i="9"/>
  <c r="C4" i="5"/>
  <c r="A100" i="1"/>
  <c r="B100" i="1"/>
  <c r="A96" i="1"/>
  <c r="A98" i="1"/>
  <c r="A147" i="1"/>
  <c r="D98" i="1"/>
  <c r="B145" i="1"/>
  <c r="B121" i="1"/>
  <c r="C70" i="1"/>
  <c r="C117" i="1"/>
  <c r="AG11" i="1"/>
  <c r="K11" i="1"/>
  <c r="F73" i="1"/>
  <c r="F74" i="1"/>
  <c r="C143" i="1"/>
  <c r="D144" i="1"/>
  <c r="D143" i="1"/>
  <c r="C144" i="1"/>
  <c r="D97" i="1"/>
  <c r="C119" i="1"/>
  <c r="D120" i="1"/>
  <c r="D119" i="1"/>
  <c r="C120" i="1"/>
  <c r="D70" i="1"/>
  <c r="F70" i="1"/>
  <c r="F69" i="1"/>
  <c r="E70" i="1"/>
  <c r="E69" i="1"/>
  <c r="F72" i="1"/>
  <c r="F71" i="1"/>
  <c r="E72" i="1"/>
  <c r="E71" i="1"/>
  <c r="D118" i="1"/>
  <c r="D117" i="1"/>
  <c r="C118" i="1"/>
  <c r="C69" i="1"/>
  <c r="E73" i="1" l="1"/>
  <c r="B4" i="9"/>
  <c r="A148" i="1"/>
  <c r="D69" i="1"/>
  <c r="C97" i="1"/>
  <c r="E74" i="1"/>
  <c r="G74" i="1" s="1"/>
  <c r="C98" i="1"/>
  <c r="B148" i="1"/>
  <c r="B147" i="1"/>
  <c r="A10" i="9"/>
  <c r="I9" i="9"/>
  <c r="Q9" i="9"/>
  <c r="C99" i="1"/>
  <c r="D99" i="1"/>
  <c r="D100" i="1"/>
  <c r="C100" i="1"/>
  <c r="D73" i="1"/>
  <c r="C5" i="5"/>
  <c r="B5" i="9" s="1"/>
  <c r="A121" i="1"/>
  <c r="A122" i="1"/>
  <c r="B122" i="1"/>
  <c r="A145" i="1"/>
  <c r="A146" i="1"/>
  <c r="B146" i="1"/>
  <c r="G73" i="1"/>
  <c r="B149" i="1"/>
  <c r="B150" i="1"/>
  <c r="A149" i="1"/>
  <c r="A150" i="1"/>
  <c r="B144" i="1"/>
  <c r="A144" i="1"/>
  <c r="A143" i="1"/>
  <c r="B143" i="1"/>
  <c r="G71" i="1"/>
  <c r="G69" i="1"/>
  <c r="C74" i="1"/>
  <c r="D74" i="1"/>
  <c r="A74" i="1"/>
  <c r="B74" i="1"/>
  <c r="B73" i="1"/>
  <c r="A73" i="1"/>
  <c r="C95" i="1"/>
  <c r="D96" i="1"/>
  <c r="D95" i="1"/>
  <c r="C96" i="1"/>
  <c r="C147" i="1"/>
  <c r="D148" i="1"/>
  <c r="D147" i="1"/>
  <c r="C148" i="1"/>
  <c r="K12" i="1"/>
  <c r="AG12" i="1"/>
  <c r="C141" i="1"/>
  <c r="D142" i="1"/>
  <c r="D141" i="1"/>
  <c r="C142" i="1"/>
  <c r="B120" i="1"/>
  <c r="A120" i="1"/>
  <c r="A119" i="1"/>
  <c r="B119" i="1"/>
  <c r="G72" i="1"/>
  <c r="G70" i="1"/>
  <c r="D71" i="1"/>
  <c r="C72" i="1"/>
  <c r="C71" i="1"/>
  <c r="D72" i="1"/>
  <c r="C93" i="1"/>
  <c r="D94" i="1"/>
  <c r="D93" i="1"/>
  <c r="C94" i="1"/>
  <c r="C145" i="1"/>
  <c r="D146" i="1"/>
  <c r="D145" i="1"/>
  <c r="C146" i="1"/>
  <c r="C73" i="1" l="1"/>
  <c r="A11" i="9"/>
  <c r="Q10" i="9"/>
  <c r="I10" i="9"/>
  <c r="C6" i="5"/>
  <c r="B6" i="9" s="1"/>
  <c r="D122" i="1"/>
  <c r="C121" i="1"/>
  <c r="D121" i="1"/>
  <c r="C122" i="1"/>
  <c r="C123" i="1"/>
  <c r="F75" i="1"/>
  <c r="E75" i="1"/>
  <c r="F76" i="1"/>
  <c r="E76" i="1"/>
  <c r="B102" i="1"/>
  <c r="A102" i="1"/>
  <c r="A101" i="1"/>
  <c r="B101" i="1"/>
  <c r="D124" i="1"/>
  <c r="D123" i="1"/>
  <c r="C124" i="1"/>
  <c r="C101" i="1"/>
  <c r="D102" i="1"/>
  <c r="D101" i="1"/>
  <c r="C102" i="1"/>
  <c r="B124" i="1"/>
  <c r="A124" i="1"/>
  <c r="A123" i="1"/>
  <c r="B123" i="1"/>
  <c r="C149" i="1"/>
  <c r="D150" i="1"/>
  <c r="D149" i="1"/>
  <c r="C150" i="1"/>
  <c r="AG13" i="1"/>
  <c r="K13" i="1"/>
  <c r="A12" i="9" l="1"/>
  <c r="I11" i="9"/>
  <c r="Q11" i="9"/>
  <c r="G76" i="1"/>
  <c r="G75" i="1"/>
  <c r="C7" i="5"/>
  <c r="B7" i="9" s="1"/>
  <c r="B76" i="1"/>
  <c r="A75" i="1"/>
  <c r="A76" i="1"/>
  <c r="B75" i="1"/>
  <c r="C76" i="1"/>
  <c r="D76" i="1"/>
  <c r="D75" i="1"/>
  <c r="C75" i="1"/>
  <c r="F78" i="1"/>
  <c r="E77" i="1"/>
  <c r="F77" i="1"/>
  <c r="E78" i="1"/>
  <c r="AG14" i="1"/>
  <c r="A152" i="1"/>
  <c r="B152" i="1"/>
  <c r="B151" i="1"/>
  <c r="A151" i="1"/>
  <c r="C103" i="1"/>
  <c r="D104" i="1"/>
  <c r="D103" i="1"/>
  <c r="C104" i="1"/>
  <c r="K14" i="1"/>
  <c r="B126" i="1"/>
  <c r="A126" i="1"/>
  <c r="A125" i="1"/>
  <c r="B125" i="1"/>
  <c r="C151" i="1"/>
  <c r="D152" i="1"/>
  <c r="D151" i="1"/>
  <c r="C152" i="1"/>
  <c r="B104" i="1"/>
  <c r="A104" i="1"/>
  <c r="A103" i="1"/>
  <c r="B103" i="1"/>
  <c r="Q12" i="9" l="1"/>
  <c r="I12" i="9"/>
  <c r="A13" i="9"/>
  <c r="C125" i="1"/>
  <c r="D125" i="1"/>
  <c r="D126" i="1"/>
  <c r="C126" i="1"/>
  <c r="G77" i="1"/>
  <c r="G78" i="1"/>
  <c r="F79" i="1"/>
  <c r="E79" i="1"/>
  <c r="F80" i="1"/>
  <c r="E80" i="1"/>
  <c r="D77" i="1"/>
  <c r="C78" i="1"/>
  <c r="D78" i="1"/>
  <c r="C77" i="1"/>
  <c r="C8" i="5"/>
  <c r="B8" i="9" s="1"/>
  <c r="A78" i="1"/>
  <c r="B77" i="1"/>
  <c r="B78" i="1"/>
  <c r="A77" i="1"/>
  <c r="B106" i="1"/>
  <c r="A106" i="1"/>
  <c r="A105" i="1"/>
  <c r="B105" i="1"/>
  <c r="C153" i="1"/>
  <c r="D154" i="1"/>
  <c r="D153" i="1"/>
  <c r="C154" i="1"/>
  <c r="B128" i="1"/>
  <c r="A128" i="1"/>
  <c r="A127" i="1"/>
  <c r="B127" i="1"/>
  <c r="AG15" i="1"/>
  <c r="C105" i="1"/>
  <c r="D106" i="1"/>
  <c r="D105" i="1"/>
  <c r="C106" i="1"/>
  <c r="K15" i="1"/>
  <c r="B153" i="1"/>
  <c r="A153" i="1"/>
  <c r="A154" i="1"/>
  <c r="B154" i="1"/>
  <c r="I13" i="9" l="1"/>
  <c r="Q13" i="9"/>
  <c r="C127" i="1"/>
  <c r="D127" i="1"/>
  <c r="D128" i="1"/>
  <c r="C128" i="1"/>
  <c r="D79" i="1"/>
  <c r="C79" i="1"/>
  <c r="C80" i="1"/>
  <c r="D80" i="1"/>
  <c r="F81" i="1"/>
  <c r="E81" i="1"/>
  <c r="F82" i="1"/>
  <c r="E82" i="1"/>
  <c r="A79" i="1"/>
  <c r="B79" i="1"/>
  <c r="B80" i="1"/>
  <c r="A80" i="1"/>
  <c r="C9" i="5"/>
  <c r="B9" i="9" s="1"/>
  <c r="G80" i="1"/>
  <c r="G79" i="1"/>
  <c r="C155" i="1"/>
  <c r="D156" i="1"/>
  <c r="D155" i="1"/>
  <c r="C156" i="1"/>
  <c r="C107" i="1"/>
  <c r="D108" i="1"/>
  <c r="D107" i="1"/>
  <c r="C108" i="1"/>
  <c r="B130" i="1"/>
  <c r="A130" i="1"/>
  <c r="A129" i="1"/>
  <c r="B129" i="1"/>
  <c r="A155" i="1"/>
  <c r="B155" i="1"/>
  <c r="A156" i="1"/>
  <c r="B156" i="1"/>
  <c r="K16" i="1"/>
  <c r="AG16" i="1"/>
  <c r="B108" i="1"/>
  <c r="A108" i="1"/>
  <c r="A107" i="1"/>
  <c r="B107" i="1"/>
  <c r="G82" i="1" l="1"/>
  <c r="G81" i="1"/>
  <c r="D130" i="1"/>
  <c r="C130" i="1"/>
  <c r="C129" i="1"/>
  <c r="D129" i="1"/>
  <c r="C10" i="5"/>
  <c r="B10" i="9" s="1"/>
  <c r="C81" i="1"/>
  <c r="C82" i="1"/>
  <c r="D81" i="1"/>
  <c r="D82" i="1"/>
  <c r="F83" i="1"/>
  <c r="E83" i="1"/>
  <c r="F84" i="1"/>
  <c r="E84" i="1"/>
  <c r="B82" i="1"/>
  <c r="A81" i="1"/>
  <c r="A82" i="1"/>
  <c r="B81" i="1"/>
  <c r="C157" i="1"/>
  <c r="D158" i="1"/>
  <c r="D157" i="1"/>
  <c r="C158" i="1"/>
  <c r="A131" i="1"/>
  <c r="B131" i="1"/>
  <c r="B132" i="1"/>
  <c r="A132" i="1"/>
  <c r="C109" i="1"/>
  <c r="D110" i="1"/>
  <c r="D109" i="1"/>
  <c r="C110" i="1"/>
  <c r="A109" i="1"/>
  <c r="B109" i="1"/>
  <c r="A110" i="1"/>
  <c r="B110" i="1"/>
  <c r="AG17" i="1"/>
  <c r="B158" i="1"/>
  <c r="A158" i="1"/>
  <c r="B157" i="1"/>
  <c r="A157" i="1"/>
  <c r="G84" i="1" l="1"/>
  <c r="G83" i="1"/>
  <c r="C131" i="1"/>
  <c r="D132" i="1"/>
  <c r="C132" i="1"/>
  <c r="D131" i="1"/>
  <c r="B84" i="1"/>
  <c r="B83" i="1"/>
  <c r="A83" i="1"/>
  <c r="A84" i="1"/>
  <c r="C11" i="5"/>
  <c r="B11" i="9" s="1"/>
  <c r="D84" i="1"/>
  <c r="D83" i="1"/>
  <c r="C84" i="1"/>
  <c r="C83" i="1"/>
  <c r="F86" i="1"/>
  <c r="E86" i="1"/>
  <c r="F85" i="1"/>
  <c r="E85" i="1"/>
  <c r="A133" i="1"/>
  <c r="B133" i="1"/>
  <c r="A134" i="1"/>
  <c r="B134" i="1"/>
  <c r="A159" i="1"/>
  <c r="B159" i="1"/>
  <c r="A160" i="1"/>
  <c r="B160" i="1"/>
  <c r="AG18" i="1"/>
  <c r="A111" i="1"/>
  <c r="B111" i="1"/>
  <c r="B112" i="1"/>
  <c r="A112" i="1"/>
  <c r="C159" i="1"/>
  <c r="D160" i="1"/>
  <c r="D159" i="1"/>
  <c r="C160" i="1"/>
  <c r="C111" i="1"/>
  <c r="D112" i="1"/>
  <c r="D111" i="1"/>
  <c r="C112" i="1"/>
  <c r="D134" i="1" l="1"/>
  <c r="C134" i="1"/>
  <c r="C133" i="1"/>
  <c r="D133" i="1"/>
  <c r="G85" i="1"/>
  <c r="G86" i="1"/>
  <c r="C12" i="5"/>
  <c r="B12" i="9" s="1"/>
  <c r="F87" i="1"/>
  <c r="E88" i="1"/>
  <c r="F88" i="1"/>
  <c r="E87" i="1"/>
  <c r="A85" i="1"/>
  <c r="B85" i="1"/>
  <c r="A86" i="1"/>
  <c r="B86" i="1"/>
  <c r="C85" i="1"/>
  <c r="D86" i="1"/>
  <c r="C86" i="1"/>
  <c r="D85" i="1"/>
  <c r="C113" i="1"/>
  <c r="D114" i="1"/>
  <c r="D113" i="1"/>
  <c r="C114" i="1"/>
  <c r="AG19" i="1"/>
  <c r="A161" i="1"/>
  <c r="B161" i="1"/>
  <c r="A162" i="1"/>
  <c r="B162" i="1"/>
  <c r="B136" i="1"/>
  <c r="A136" i="1"/>
  <c r="B135" i="1"/>
  <c r="A135" i="1"/>
  <c r="A113" i="1"/>
  <c r="B113" i="1"/>
  <c r="A114" i="1"/>
  <c r="B114" i="1"/>
  <c r="C161" i="1"/>
  <c r="D162" i="1"/>
  <c r="D161" i="1"/>
  <c r="C162" i="1"/>
  <c r="G88" i="1" l="1"/>
  <c r="G87" i="1"/>
  <c r="D136" i="1"/>
  <c r="C136" i="1"/>
  <c r="C135" i="1"/>
  <c r="D135" i="1"/>
  <c r="B88" i="1"/>
  <c r="B87" i="1"/>
  <c r="A88" i="1"/>
  <c r="A87" i="1"/>
  <c r="D88" i="1"/>
  <c r="C88" i="1"/>
  <c r="C87" i="1"/>
  <c r="D87" i="1"/>
  <c r="C13" i="5"/>
  <c r="B13" i="9" s="1"/>
  <c r="F90" i="1"/>
  <c r="E90" i="1"/>
  <c r="F89" i="1"/>
  <c r="E89" i="1"/>
  <c r="B116" i="1"/>
  <c r="A116" i="1"/>
  <c r="A115" i="1"/>
  <c r="B115" i="1"/>
  <c r="A163" i="1"/>
  <c r="B163" i="1"/>
  <c r="A164" i="1"/>
  <c r="B164" i="1"/>
  <c r="AG20" i="1"/>
  <c r="B138" i="1"/>
  <c r="A138" i="1"/>
  <c r="B137" i="1"/>
  <c r="A137" i="1"/>
  <c r="C115" i="1"/>
  <c r="D116" i="1"/>
  <c r="D115" i="1"/>
  <c r="C116" i="1"/>
  <c r="C163" i="1"/>
  <c r="D164" i="1"/>
  <c r="D163" i="1"/>
  <c r="C164" i="1"/>
  <c r="G89" i="1" l="1"/>
  <c r="D138" i="1"/>
  <c r="C138" i="1"/>
  <c r="C137" i="1"/>
  <c r="D137" i="1"/>
  <c r="G90" i="1"/>
  <c r="C14" i="5"/>
  <c r="C2" i="9" s="1"/>
  <c r="A90" i="1"/>
  <c r="B89" i="1"/>
  <c r="B90" i="1"/>
  <c r="A89" i="1"/>
  <c r="D90" i="1"/>
  <c r="C90" i="1"/>
  <c r="C89" i="1"/>
  <c r="D89" i="1"/>
  <c r="F91" i="1"/>
  <c r="E92" i="1"/>
  <c r="F92" i="1"/>
  <c r="E91" i="1"/>
  <c r="C139" i="1"/>
  <c r="D140" i="1"/>
  <c r="D139" i="1"/>
  <c r="C140" i="1"/>
  <c r="AG21" i="1"/>
  <c r="B140" i="1"/>
  <c r="A140" i="1"/>
  <c r="A139" i="1"/>
  <c r="B139" i="1"/>
  <c r="G92" i="1" l="1"/>
  <c r="G91" i="1"/>
  <c r="C15" i="5"/>
  <c r="C3" i="9" s="1"/>
  <c r="C91" i="1"/>
  <c r="D91" i="1"/>
  <c r="C92" i="1"/>
  <c r="Q15" i="1" s="1"/>
  <c r="D92" i="1"/>
  <c r="P15" i="1"/>
  <c r="P15" i="6" s="1"/>
  <c r="AD15" i="6" s="1"/>
  <c r="F94" i="1"/>
  <c r="E94" i="1"/>
  <c r="F93" i="1"/>
  <c r="E93" i="1"/>
  <c r="B92" i="1"/>
  <c r="A91" i="1"/>
  <c r="A92" i="1"/>
  <c r="B91" i="1"/>
  <c r="AG22" i="1"/>
  <c r="M6" i="1"/>
  <c r="M6" i="6" s="1"/>
  <c r="Q8" i="1"/>
  <c r="Q8" i="6" s="1"/>
  <c r="AE8" i="6" s="1"/>
  <c r="N11" i="1"/>
  <c r="Q9" i="1"/>
  <c r="Q9" i="6" s="1"/>
  <c r="AE9" i="6" s="1"/>
  <c r="O6" i="1"/>
  <c r="O6" i="6" s="1"/>
  <c r="N16" i="1"/>
  <c r="N16" i="6" s="1"/>
  <c r="P7" i="1"/>
  <c r="P7" i="6" s="1"/>
  <c r="AD7" i="6" s="1"/>
  <c r="P6" i="1"/>
  <c r="P6" i="6" s="1"/>
  <c r="AD6" i="6" s="1"/>
  <c r="Q7" i="1"/>
  <c r="O7" i="1"/>
  <c r="O7" i="6" s="1"/>
  <c r="M15" i="1" l="1"/>
  <c r="M15" i="6" s="1"/>
  <c r="AA15" i="6" s="1"/>
  <c r="O16" i="1"/>
  <c r="O16" i="6" s="1"/>
  <c r="Q12" i="1"/>
  <c r="Q12" i="6" s="1"/>
  <c r="AE12" i="6" s="1"/>
  <c r="Q6" i="1"/>
  <c r="Q6" i="6" s="1"/>
  <c r="AE6" i="6" s="1"/>
  <c r="Q11" i="1"/>
  <c r="Q11" i="6" s="1"/>
  <c r="AE11" i="6" s="1"/>
  <c r="N7" i="1"/>
  <c r="N7" i="6" s="1"/>
  <c r="M11" i="1"/>
  <c r="P16" i="1"/>
  <c r="P16" i="6" s="1"/>
  <c r="AD16" i="6" s="1"/>
  <c r="Q16" i="1"/>
  <c r="AE16" i="1" s="1"/>
  <c r="M7" i="1"/>
  <c r="M7" i="6" s="1"/>
  <c r="O11" i="1"/>
  <c r="N6" i="1"/>
  <c r="N6" i="6" s="1"/>
  <c r="AB6" i="6" s="1"/>
  <c r="P11" i="1"/>
  <c r="P11" i="6" s="1"/>
  <c r="AD11" i="6" s="1"/>
  <c r="M16" i="1"/>
  <c r="M16" i="6" s="1"/>
  <c r="AA16" i="6" s="1"/>
  <c r="Q14" i="1"/>
  <c r="Q14" i="6" s="1"/>
  <c r="AE14" i="6" s="1"/>
  <c r="AD15" i="1"/>
  <c r="Q13" i="1"/>
  <c r="Q13" i="6" s="1"/>
  <c r="AE13" i="6" s="1"/>
  <c r="N15" i="1"/>
  <c r="O15" i="1"/>
  <c r="Q10" i="1"/>
  <c r="AE12" i="1"/>
  <c r="AC7" i="6"/>
  <c r="AE7" i="1"/>
  <c r="Q7" i="6"/>
  <c r="AE7" i="6" s="1"/>
  <c r="AB16" i="6"/>
  <c r="AA7" i="6"/>
  <c r="AE15" i="1"/>
  <c r="Q15" i="6"/>
  <c r="AE15" i="6" s="1"/>
  <c r="AB7" i="6"/>
  <c r="Q16" i="6"/>
  <c r="AE16" i="6" s="1"/>
  <c r="AC6" i="6"/>
  <c r="AA6" i="6"/>
  <c r="AC16" i="6"/>
  <c r="G93" i="1"/>
  <c r="G94" i="1"/>
  <c r="C16" i="5"/>
  <c r="C4" i="9" s="1"/>
  <c r="F95" i="1"/>
  <c r="E96" i="1"/>
  <c r="F96" i="1"/>
  <c r="E95" i="1"/>
  <c r="AC7" i="1"/>
  <c r="AD6" i="1"/>
  <c r="AB16" i="1"/>
  <c r="AE6" i="1"/>
  <c r="AE11" i="1"/>
  <c r="AB7" i="1"/>
  <c r="M11" i="6"/>
  <c r="AA11" i="1"/>
  <c r="AD16" i="1"/>
  <c r="L7" i="1"/>
  <c r="L7" i="6" s="1"/>
  <c r="O11" i="6"/>
  <c r="AB6" i="1"/>
  <c r="AD11" i="1"/>
  <c r="AC16" i="1"/>
  <c r="AD7" i="1"/>
  <c r="AC6" i="1"/>
  <c r="AE9" i="1"/>
  <c r="N11" i="6"/>
  <c r="AB11" i="1"/>
  <c r="AE8" i="1"/>
  <c r="L6" i="1"/>
  <c r="L6" i="6" s="1"/>
  <c r="AA6" i="1"/>
  <c r="AE14" i="1"/>
  <c r="AG23" i="1"/>
  <c r="L11" i="1" l="1"/>
  <c r="L11" i="6" s="1"/>
  <c r="V11" i="6" s="1"/>
  <c r="AC11" i="1"/>
  <c r="Q5" i="1"/>
  <c r="X5" i="1" s="1"/>
  <c r="AE5" i="1" s="1"/>
  <c r="AA15" i="1"/>
  <c r="AA7" i="1"/>
  <c r="L16" i="1"/>
  <c r="L16" i="6" s="1"/>
  <c r="V16" i="6" s="1"/>
  <c r="AA16" i="1"/>
  <c r="AE13" i="1"/>
  <c r="O15" i="6"/>
  <c r="AC15" i="6" s="1"/>
  <c r="AC15" i="1"/>
  <c r="Q10" i="6"/>
  <c r="AE10" i="6" s="1"/>
  <c r="AE10" i="1"/>
  <c r="N15" i="6"/>
  <c r="AB15" i="6" s="1"/>
  <c r="L15" i="1"/>
  <c r="AB15" i="1"/>
  <c r="U16" i="6"/>
  <c r="AC11" i="6"/>
  <c r="W11" i="6"/>
  <c r="T25" i="6"/>
  <c r="M39" i="6" s="1"/>
  <c r="M67" i="6" s="1"/>
  <c r="AA67" i="6" s="1"/>
  <c r="V6" i="6"/>
  <c r="X6" i="6"/>
  <c r="U6" i="6"/>
  <c r="W6" i="6"/>
  <c r="T6" i="6"/>
  <c r="U20" i="6"/>
  <c r="T20" i="6"/>
  <c r="V20" i="6"/>
  <c r="AB11" i="6"/>
  <c r="V7" i="6"/>
  <c r="X7" i="6"/>
  <c r="T7" i="6"/>
  <c r="U7" i="6"/>
  <c r="W7" i="6"/>
  <c r="U21" i="6"/>
  <c r="T21" i="6"/>
  <c r="V21" i="6"/>
  <c r="AA11" i="6"/>
  <c r="G96" i="1"/>
  <c r="G95" i="1"/>
  <c r="C17" i="5"/>
  <c r="C5" i="9" s="1"/>
  <c r="F98" i="1"/>
  <c r="E98" i="1"/>
  <c r="F97" i="1"/>
  <c r="E97" i="1"/>
  <c r="AG24" i="1"/>
  <c r="S6" i="1"/>
  <c r="S7" i="1"/>
  <c r="S16" i="1"/>
  <c r="K11" i="6"/>
  <c r="Q5" i="6" l="1"/>
  <c r="U25" i="6"/>
  <c r="N39" i="6" s="1"/>
  <c r="N67" i="6" s="1"/>
  <c r="AB67" i="6" s="1"/>
  <c r="X11" i="6"/>
  <c r="S11" i="1"/>
  <c r="X11" i="1" s="1"/>
  <c r="V25" i="6"/>
  <c r="O39" i="6" s="1"/>
  <c r="T11" i="6"/>
  <c r="U11" i="6"/>
  <c r="T16" i="6"/>
  <c r="V30" i="6"/>
  <c r="O44" i="6" s="1"/>
  <c r="X16" i="6"/>
  <c r="T30" i="6"/>
  <c r="M44" i="6" s="1"/>
  <c r="U30" i="6"/>
  <c r="W16" i="6"/>
  <c r="L15" i="6"/>
  <c r="S15" i="1"/>
  <c r="O35" i="6"/>
  <c r="N35" i="6"/>
  <c r="O34" i="6"/>
  <c r="N34" i="6"/>
  <c r="U39" i="6"/>
  <c r="T67" i="6"/>
  <c r="N44" i="6"/>
  <c r="S53" i="6"/>
  <c r="L39" i="6"/>
  <c r="L67" i="6" s="1"/>
  <c r="S25" i="6"/>
  <c r="M35" i="6"/>
  <c r="M34" i="6"/>
  <c r="U67" i="6"/>
  <c r="T39" i="6"/>
  <c r="F99" i="1"/>
  <c r="E100" i="1"/>
  <c r="F100" i="1"/>
  <c r="E99" i="1"/>
  <c r="G97" i="1"/>
  <c r="G98" i="1"/>
  <c r="C18" i="5"/>
  <c r="C6" i="9" s="1"/>
  <c r="T11" i="1"/>
  <c r="Z11" i="1"/>
  <c r="V11" i="1"/>
  <c r="W7" i="1"/>
  <c r="X7" i="1"/>
  <c r="Z7" i="1"/>
  <c r="V7" i="1"/>
  <c r="T7" i="1"/>
  <c r="U7" i="1"/>
  <c r="U6" i="1"/>
  <c r="W6" i="1"/>
  <c r="V6" i="1"/>
  <c r="Z6" i="1"/>
  <c r="T6" i="1"/>
  <c r="X6" i="1"/>
  <c r="AG25" i="1"/>
  <c r="X16" i="1"/>
  <c r="T16" i="1"/>
  <c r="Z16" i="1"/>
  <c r="W16" i="1"/>
  <c r="V16" i="1"/>
  <c r="U16" i="1"/>
  <c r="U11" i="1" l="1"/>
  <c r="W11" i="1"/>
  <c r="G100" i="1"/>
  <c r="G99" i="1"/>
  <c r="V15" i="1"/>
  <c r="Z15" i="1"/>
  <c r="U15" i="1"/>
  <c r="T15" i="1"/>
  <c r="W15" i="1"/>
  <c r="X15" i="1"/>
  <c r="V15" i="6"/>
  <c r="U15" i="6"/>
  <c r="U29" i="6"/>
  <c r="N43" i="6" s="1"/>
  <c r="N71" i="6" s="1"/>
  <c r="AB71" i="6" s="1"/>
  <c r="V29" i="6"/>
  <c r="O43" i="6" s="1"/>
  <c r="O71" i="6" s="1"/>
  <c r="AC71" i="6" s="1"/>
  <c r="T15" i="6"/>
  <c r="W15" i="6"/>
  <c r="T29" i="6"/>
  <c r="M43" i="6" s="1"/>
  <c r="X15" i="6"/>
  <c r="O72" i="6"/>
  <c r="V44" i="6"/>
  <c r="M62" i="6"/>
  <c r="T34" i="6"/>
  <c r="M63" i="6"/>
  <c r="T35" i="6"/>
  <c r="N62" i="6"/>
  <c r="U34" i="6"/>
  <c r="O62" i="6"/>
  <c r="V34" i="6"/>
  <c r="N63" i="6"/>
  <c r="U35" i="6"/>
  <c r="O63" i="6"/>
  <c r="V35" i="6"/>
  <c r="N72" i="6"/>
  <c r="U44" i="6"/>
  <c r="M72" i="6"/>
  <c r="T44" i="6"/>
  <c r="O67" i="6"/>
  <c r="V39" i="6"/>
  <c r="F102" i="1"/>
  <c r="E102" i="1"/>
  <c r="F101" i="1"/>
  <c r="E101" i="1"/>
  <c r="C19" i="5"/>
  <c r="C7" i="9" s="1"/>
  <c r="AG26" i="1"/>
  <c r="V71" i="6" l="1"/>
  <c r="V43" i="6"/>
  <c r="U43" i="6"/>
  <c r="U71" i="6"/>
  <c r="T43" i="6"/>
  <c r="M71" i="6"/>
  <c r="G101" i="1"/>
  <c r="G102" i="1"/>
  <c r="AC67" i="6"/>
  <c r="V67" i="6"/>
  <c r="AA72" i="6"/>
  <c r="T72" i="6"/>
  <c r="AB72" i="6"/>
  <c r="U72" i="6"/>
  <c r="AC63" i="6"/>
  <c r="V63" i="6"/>
  <c r="AB63" i="6"/>
  <c r="U63" i="6"/>
  <c r="AC62" i="6"/>
  <c r="V62" i="6"/>
  <c r="AB62" i="6"/>
  <c r="U62" i="6"/>
  <c r="AA63" i="6"/>
  <c r="T63" i="6"/>
  <c r="AA62" i="6"/>
  <c r="T62" i="6"/>
  <c r="AC72" i="6"/>
  <c r="V72" i="6"/>
  <c r="C20" i="5"/>
  <c r="C8" i="9" s="1"/>
  <c r="F104" i="1"/>
  <c r="E103" i="1"/>
  <c r="F103" i="1"/>
  <c r="E104" i="1"/>
  <c r="AG27" i="1"/>
  <c r="AA71" i="6" l="1"/>
  <c r="T71" i="6"/>
  <c r="G103" i="1"/>
  <c r="G104" i="1"/>
  <c r="F106" i="1"/>
  <c r="E106" i="1"/>
  <c r="F105" i="1"/>
  <c r="E105" i="1"/>
  <c r="C21" i="5"/>
  <c r="C9" i="9" s="1"/>
  <c r="AG28" i="1"/>
  <c r="G105" i="1" l="1"/>
  <c r="G106" i="1"/>
  <c r="C22" i="5"/>
  <c r="C10" i="9" s="1"/>
  <c r="F108" i="1"/>
  <c r="E107" i="1"/>
  <c r="F107" i="1"/>
  <c r="E108" i="1"/>
  <c r="AG29" i="1"/>
  <c r="G107" i="1" l="1"/>
  <c r="G108" i="1"/>
  <c r="C23" i="5"/>
  <c r="C11" i="9" s="1"/>
  <c r="F109" i="1"/>
  <c r="E109" i="1"/>
  <c r="F110" i="1"/>
  <c r="E110" i="1"/>
  <c r="AG30" i="1"/>
  <c r="G110" i="1" l="1"/>
  <c r="G109" i="1"/>
  <c r="F112" i="1"/>
  <c r="E111" i="1"/>
  <c r="F111" i="1"/>
  <c r="E112" i="1"/>
  <c r="C24" i="5"/>
  <c r="C12" i="9" s="1"/>
  <c r="AG31" i="1"/>
  <c r="G111" i="1" l="1"/>
  <c r="G112" i="1"/>
  <c r="F113" i="1"/>
  <c r="E113" i="1"/>
  <c r="F114" i="1"/>
  <c r="E114" i="1"/>
  <c r="C25" i="5"/>
  <c r="C13" i="9" s="1"/>
  <c r="AG32" i="1"/>
  <c r="G114" i="1" l="1"/>
  <c r="G113" i="1"/>
  <c r="F115" i="1"/>
  <c r="E116" i="1"/>
  <c r="F116" i="1"/>
  <c r="E115" i="1"/>
  <c r="C26" i="5"/>
  <c r="D2" i="9" s="1"/>
  <c r="AG33" i="1"/>
  <c r="G116" i="1" l="1"/>
  <c r="G115" i="1"/>
  <c r="F118" i="1"/>
  <c r="E118" i="1"/>
  <c r="F117" i="1"/>
  <c r="E117" i="1"/>
  <c r="C27" i="5"/>
  <c r="D3" i="9" s="1"/>
  <c r="AG34" i="1"/>
  <c r="G117" i="1" l="1"/>
  <c r="G118" i="1"/>
  <c r="C28" i="5"/>
  <c r="D4" i="9" s="1"/>
  <c r="F119" i="1"/>
  <c r="E120" i="1"/>
  <c r="F120" i="1"/>
  <c r="E119" i="1"/>
  <c r="AG35" i="1"/>
  <c r="G120" i="1" l="1"/>
  <c r="G119" i="1"/>
  <c r="F122" i="1"/>
  <c r="E122" i="1"/>
  <c r="F121" i="1"/>
  <c r="E121" i="1"/>
  <c r="C29" i="5"/>
  <c r="D5" i="9" s="1"/>
  <c r="AG36" i="1"/>
  <c r="G121" i="1" l="1"/>
  <c r="G122" i="1"/>
  <c r="F123" i="1"/>
  <c r="E124" i="1"/>
  <c r="F124" i="1"/>
  <c r="E123" i="1"/>
  <c r="C30" i="5"/>
  <c r="D6" i="9" s="1"/>
  <c r="G124" i="1" l="1"/>
  <c r="G123" i="1"/>
  <c r="F125" i="1"/>
  <c r="E125" i="1"/>
  <c r="F126" i="1"/>
  <c r="E126" i="1"/>
  <c r="C31" i="5"/>
  <c r="D7" i="9" s="1"/>
  <c r="G126" i="1" l="1"/>
  <c r="G125" i="1"/>
  <c r="F128" i="1"/>
  <c r="F127" i="1"/>
  <c r="E128" i="1"/>
  <c r="E127" i="1"/>
  <c r="C32" i="5"/>
  <c r="D8" i="9" s="1"/>
  <c r="C33" i="5" l="1"/>
  <c r="D9" i="9" s="1"/>
  <c r="G127" i="1"/>
  <c r="F129" i="1"/>
  <c r="E129" i="1"/>
  <c r="F130" i="1"/>
  <c r="E130" i="1"/>
  <c r="G128" i="1"/>
  <c r="G130" i="1" l="1"/>
  <c r="G129" i="1"/>
  <c r="C34" i="5"/>
  <c r="D10" i="9" s="1"/>
  <c r="F131" i="1"/>
  <c r="E132" i="1"/>
  <c r="F132" i="1"/>
  <c r="E131" i="1"/>
  <c r="G132" i="1" l="1"/>
  <c r="G131" i="1"/>
  <c r="C35" i="5"/>
  <c r="D11" i="9" s="1"/>
  <c r="F134" i="1"/>
  <c r="E134" i="1"/>
  <c r="F133" i="1"/>
  <c r="E133" i="1"/>
  <c r="G133" i="1" l="1"/>
  <c r="G134" i="1"/>
  <c r="F136" i="1"/>
  <c r="E135" i="1"/>
  <c r="F135" i="1"/>
  <c r="E136" i="1"/>
  <c r="C36" i="5"/>
  <c r="D12" i="9" s="1"/>
  <c r="G135" i="1" l="1"/>
  <c r="G136" i="1"/>
  <c r="F137" i="1"/>
  <c r="E137" i="1"/>
  <c r="F138" i="1"/>
  <c r="E138" i="1"/>
  <c r="C37" i="5"/>
  <c r="D13" i="9" s="1"/>
  <c r="G138" i="1" l="1"/>
  <c r="G137" i="1"/>
  <c r="F140" i="1"/>
  <c r="E139" i="1"/>
  <c r="F139" i="1"/>
  <c r="E140" i="1"/>
  <c r="C38" i="5"/>
  <c r="E2" i="9" s="1"/>
  <c r="G139" i="1" l="1"/>
  <c r="G140" i="1"/>
  <c r="C39" i="5"/>
  <c r="E3" i="9" s="1"/>
  <c r="F142" i="1"/>
  <c r="E142" i="1"/>
  <c r="F141" i="1"/>
  <c r="E141" i="1"/>
  <c r="G141" i="1" l="1"/>
  <c r="G142" i="1"/>
  <c r="F143" i="1"/>
  <c r="E144" i="1"/>
  <c r="F144" i="1"/>
  <c r="E143" i="1"/>
  <c r="C40" i="5"/>
  <c r="E4" i="9" s="1"/>
  <c r="F146" i="1" l="1"/>
  <c r="E146" i="1"/>
  <c r="F145" i="1"/>
  <c r="E145" i="1"/>
  <c r="C41" i="5"/>
  <c r="E5" i="9" s="1"/>
  <c r="G144" i="1"/>
  <c r="G143" i="1"/>
  <c r="C42" i="5" l="1"/>
  <c r="E6" i="9" s="1"/>
  <c r="F148" i="1"/>
  <c r="E147" i="1"/>
  <c r="F147" i="1"/>
  <c r="E148" i="1"/>
  <c r="G145" i="1"/>
  <c r="G146" i="1"/>
  <c r="G147" i="1" l="1"/>
  <c r="G148" i="1"/>
  <c r="C43" i="5"/>
  <c r="E7" i="9" s="1"/>
  <c r="F149" i="1"/>
  <c r="E149" i="1"/>
  <c r="F150" i="1"/>
  <c r="E150" i="1"/>
  <c r="C44" i="5" l="1"/>
  <c r="E8" i="9" s="1"/>
  <c r="G150" i="1"/>
  <c r="G149" i="1"/>
  <c r="F151" i="1"/>
  <c r="E152" i="1"/>
  <c r="F152" i="1"/>
  <c r="E151" i="1"/>
  <c r="C45" i="5" l="1"/>
  <c r="E9" i="9" s="1"/>
  <c r="G152" i="1"/>
  <c r="G151" i="1"/>
  <c r="F154" i="1"/>
  <c r="E154" i="1"/>
  <c r="F153" i="1"/>
  <c r="E153" i="1"/>
  <c r="F156" i="1" l="1"/>
  <c r="E155" i="1"/>
  <c r="F155" i="1"/>
  <c r="E156" i="1"/>
  <c r="G153" i="1"/>
  <c r="G154" i="1"/>
  <c r="C46" i="5"/>
  <c r="E10" i="9" s="1"/>
  <c r="F157" i="1" l="1"/>
  <c r="E157" i="1"/>
  <c r="F158" i="1"/>
  <c r="E158" i="1"/>
  <c r="C47" i="5"/>
  <c r="E11" i="9" s="1"/>
  <c r="G155" i="1"/>
  <c r="G156" i="1"/>
  <c r="C49" i="5" l="1"/>
  <c r="E13" i="9" s="1"/>
  <c r="C48" i="5"/>
  <c r="E12" i="9" s="1"/>
  <c r="F160" i="1"/>
  <c r="E159" i="1"/>
  <c r="F159" i="1"/>
  <c r="E160" i="1"/>
  <c r="G158" i="1"/>
  <c r="G157" i="1"/>
  <c r="F161" i="1" l="1"/>
  <c r="E161" i="1"/>
  <c r="F162" i="1"/>
  <c r="E162" i="1"/>
  <c r="G159" i="1"/>
  <c r="G160" i="1"/>
  <c r="F163" i="1"/>
  <c r="E164" i="1"/>
  <c r="F164" i="1"/>
  <c r="E163" i="1"/>
  <c r="G164" i="1" l="1"/>
  <c r="G163" i="1"/>
  <c r="G162" i="1"/>
  <c r="G161" i="1"/>
  <c r="H65" i="1" l="1"/>
  <c r="H119" i="1" l="1"/>
  <c r="H92" i="1"/>
  <c r="H204" i="1"/>
  <c r="J204" i="1" s="1"/>
  <c r="H72" i="1"/>
  <c r="H181" i="1"/>
  <c r="J181" i="1" s="1"/>
  <c r="H85" i="1"/>
  <c r="H175" i="1"/>
  <c r="J175" i="1" s="1"/>
  <c r="H184" i="1"/>
  <c r="J184" i="1" s="1"/>
  <c r="H205" i="1"/>
  <c r="J205" i="1" s="1"/>
  <c r="H183" i="1"/>
  <c r="J183" i="1" s="1"/>
  <c r="H186" i="1"/>
  <c r="J186" i="1" s="1"/>
  <c r="H177" i="1"/>
  <c r="J177" i="1" s="1"/>
  <c r="H100" i="1"/>
  <c r="H197" i="1"/>
  <c r="J197" i="1" s="1"/>
  <c r="H191" i="1"/>
  <c r="J191" i="1" s="1"/>
  <c r="H203" i="1"/>
  <c r="J203" i="1" s="1"/>
  <c r="H188" i="1"/>
  <c r="J188" i="1" s="1"/>
  <c r="H74" i="1"/>
  <c r="H79" i="1"/>
  <c r="H69" i="1"/>
  <c r="H75" i="1"/>
  <c r="H200" i="1"/>
  <c r="J200" i="1" s="1"/>
  <c r="H82" i="1"/>
  <c r="H173" i="1"/>
  <c r="J173" i="1" s="1"/>
  <c r="H167" i="1"/>
  <c r="J167" i="1" s="1"/>
  <c r="H78" i="1"/>
  <c r="H86" i="1"/>
  <c r="H91" i="1"/>
  <c r="H210" i="1"/>
  <c r="J210" i="1" s="1"/>
  <c r="H194" i="1"/>
  <c r="J194" i="1" s="1"/>
  <c r="H178" i="1"/>
  <c r="J178" i="1" s="1"/>
  <c r="H170" i="1"/>
  <c r="J170" i="1" s="1"/>
  <c r="H193" i="1"/>
  <c r="J193" i="1" s="1"/>
  <c r="H104" i="1"/>
  <c r="H77" i="1"/>
  <c r="H98" i="1"/>
  <c r="H171" i="1"/>
  <c r="J171" i="1" s="1"/>
  <c r="H180" i="1"/>
  <c r="J180" i="1" s="1"/>
  <c r="H172" i="1"/>
  <c r="J172" i="1" s="1"/>
  <c r="H207" i="1"/>
  <c r="J207" i="1" s="1"/>
  <c r="H102" i="1"/>
  <c r="H192" i="1"/>
  <c r="J192" i="1" s="1"/>
  <c r="H168" i="1"/>
  <c r="J168" i="1" s="1"/>
  <c r="H95" i="1"/>
  <c r="H81" i="1"/>
  <c r="H70" i="1"/>
  <c r="H206" i="1"/>
  <c r="J206" i="1" s="1"/>
  <c r="H190" i="1"/>
  <c r="J190" i="1" s="1"/>
  <c r="H174" i="1"/>
  <c r="J174" i="1" s="1"/>
  <c r="H99" i="1"/>
  <c r="H166" i="1"/>
  <c r="J166" i="1" s="1"/>
  <c r="H185" i="1"/>
  <c r="J185" i="1" s="1"/>
  <c r="H76" i="1"/>
  <c r="H165" i="1"/>
  <c r="J165" i="1" s="1"/>
  <c r="H84" i="1"/>
  <c r="H106" i="1"/>
  <c r="H107" i="1"/>
  <c r="H109" i="1"/>
  <c r="H112" i="1"/>
  <c r="H114" i="1"/>
  <c r="H115" i="1"/>
  <c r="H117" i="1"/>
  <c r="H120" i="1"/>
  <c r="H121" i="1"/>
  <c r="H123" i="1"/>
  <c r="H125" i="1"/>
  <c r="H127" i="1"/>
  <c r="H130" i="1"/>
  <c r="H132" i="1"/>
  <c r="H133" i="1"/>
  <c r="H136" i="1"/>
  <c r="H137" i="1"/>
  <c r="H140" i="1"/>
  <c r="H187" i="1"/>
  <c r="J187" i="1" s="1"/>
  <c r="H96" i="1"/>
  <c r="H90" i="1"/>
  <c r="H80" i="1"/>
  <c r="H195" i="1"/>
  <c r="J195" i="1" s="1"/>
  <c r="H202" i="1"/>
  <c r="J202" i="1" s="1"/>
  <c r="H93" i="1"/>
  <c r="H209" i="1"/>
  <c r="J209" i="1" s="1"/>
  <c r="H71" i="1"/>
  <c r="H89" i="1"/>
  <c r="H196" i="1"/>
  <c r="J196" i="1" s="1"/>
  <c r="H83" i="1"/>
  <c r="H101" i="1"/>
  <c r="H208" i="1"/>
  <c r="J208" i="1" s="1"/>
  <c r="H176" i="1"/>
  <c r="J176" i="1" s="1"/>
  <c r="H199" i="1"/>
  <c r="J199" i="1" s="1"/>
  <c r="H179" i="1"/>
  <c r="J179" i="1" s="1"/>
  <c r="H182" i="1"/>
  <c r="J182" i="1" s="1"/>
  <c r="H73" i="1"/>
  <c r="H169" i="1"/>
  <c r="J169" i="1" s="1"/>
  <c r="H97" i="1"/>
  <c r="H105" i="1"/>
  <c r="H110" i="1"/>
  <c r="H124" i="1"/>
  <c r="H139" i="1"/>
  <c r="H189" i="1"/>
  <c r="J189" i="1" s="1"/>
  <c r="H94" i="1"/>
  <c r="H198" i="1"/>
  <c r="J198" i="1" s="1"/>
  <c r="H88" i="1"/>
  <c r="H201" i="1"/>
  <c r="J201" i="1" s="1"/>
  <c r="H87" i="1"/>
  <c r="H103" i="1"/>
  <c r="H108" i="1"/>
  <c r="H111" i="1"/>
  <c r="H116" i="1"/>
  <c r="H122" i="1"/>
  <c r="H126" i="1"/>
  <c r="H129" i="1"/>
  <c r="H134" i="1"/>
  <c r="H138" i="1"/>
  <c r="H113" i="1"/>
  <c r="H118" i="1"/>
  <c r="H128" i="1"/>
  <c r="H131" i="1"/>
  <c r="H135" i="1"/>
  <c r="H141" i="1"/>
  <c r="H142" i="1"/>
  <c r="H143" i="1"/>
  <c r="H144" i="1"/>
  <c r="H146" i="1"/>
  <c r="H145" i="1"/>
  <c r="H148" i="1"/>
  <c r="H147" i="1"/>
  <c r="H149" i="1"/>
  <c r="H150" i="1"/>
  <c r="H151" i="1"/>
  <c r="H152" i="1"/>
  <c r="H154" i="1"/>
  <c r="H153" i="1"/>
  <c r="H156" i="1"/>
  <c r="H155" i="1"/>
  <c r="H157" i="1"/>
  <c r="H158" i="1"/>
  <c r="H160" i="1"/>
  <c r="H159" i="1"/>
  <c r="H163" i="1"/>
  <c r="H164" i="1"/>
  <c r="H162" i="1"/>
  <c r="H161" i="1"/>
  <c r="P14" i="1" l="1"/>
  <c r="I157" i="1"/>
  <c r="J157" i="1" s="1"/>
  <c r="I159" i="1"/>
  <c r="J159" i="1" s="1"/>
  <c r="I163" i="1"/>
  <c r="J163" i="1" s="1"/>
  <c r="I161" i="1"/>
  <c r="J161" i="1" s="1"/>
  <c r="P8" i="1"/>
  <c r="I158" i="1"/>
  <c r="J158" i="1" s="1"/>
  <c r="I160" i="1"/>
  <c r="J160" i="1" s="1"/>
  <c r="I164" i="1"/>
  <c r="J164" i="1" s="1"/>
  <c r="I162" i="1"/>
  <c r="J162" i="1" s="1"/>
  <c r="P9" i="1"/>
  <c r="I150" i="1"/>
  <c r="J150" i="1" s="1"/>
  <c r="I152" i="1"/>
  <c r="J152" i="1" s="1"/>
  <c r="I154" i="1"/>
  <c r="J154" i="1" s="1"/>
  <c r="I156" i="1"/>
  <c r="J156" i="1" s="1"/>
  <c r="P10" i="1"/>
  <c r="I142" i="1"/>
  <c r="J142" i="1" s="1"/>
  <c r="I144" i="1"/>
  <c r="J144" i="1" s="1"/>
  <c r="I146" i="1"/>
  <c r="J146" i="1" s="1"/>
  <c r="I148" i="1"/>
  <c r="J148" i="1" s="1"/>
  <c r="O8" i="1"/>
  <c r="I134" i="1"/>
  <c r="J134" i="1" s="1"/>
  <c r="I138" i="1"/>
  <c r="J138" i="1" s="1"/>
  <c r="I136" i="1"/>
  <c r="J136" i="1" s="1"/>
  <c r="I140" i="1"/>
  <c r="J140" i="1" s="1"/>
  <c r="O9" i="1"/>
  <c r="I126" i="1"/>
  <c r="J126" i="1" s="1"/>
  <c r="I130" i="1"/>
  <c r="J130" i="1" s="1"/>
  <c r="I128" i="1"/>
  <c r="J128" i="1" s="1"/>
  <c r="I132" i="1"/>
  <c r="J132" i="1" s="1"/>
  <c r="I100" i="1"/>
  <c r="J100" i="1" s="1"/>
  <c r="I98" i="1"/>
  <c r="J98" i="1" s="1"/>
  <c r="N10" i="1"/>
  <c r="I96" i="1"/>
  <c r="J96" i="1" s="1"/>
  <c r="I94" i="1"/>
  <c r="J94" i="1" s="1"/>
  <c r="N8" i="1"/>
  <c r="I110" i="1"/>
  <c r="J110" i="1" s="1"/>
  <c r="I112" i="1"/>
  <c r="J112" i="1" s="1"/>
  <c r="I116" i="1"/>
  <c r="J116" i="1" s="1"/>
  <c r="I114" i="1"/>
  <c r="J114" i="1" s="1"/>
  <c r="I105" i="1"/>
  <c r="J105" i="1" s="1"/>
  <c r="I107" i="1"/>
  <c r="J107" i="1" s="1"/>
  <c r="I103" i="1"/>
  <c r="J103" i="1" s="1"/>
  <c r="I101" i="1"/>
  <c r="J101" i="1" s="1"/>
  <c r="N13" i="1"/>
  <c r="N12" i="1"/>
  <c r="I95" i="1"/>
  <c r="J95" i="1" s="1"/>
  <c r="I97" i="1"/>
  <c r="J97" i="1" s="1"/>
  <c r="I99" i="1"/>
  <c r="J99" i="1" s="1"/>
  <c r="I93" i="1"/>
  <c r="J93" i="1" s="1"/>
  <c r="I133" i="1"/>
  <c r="J133" i="1" s="1"/>
  <c r="I137" i="1"/>
  <c r="J137" i="1" s="1"/>
  <c r="I139" i="1"/>
  <c r="J139" i="1" s="1"/>
  <c r="O14" i="1"/>
  <c r="I135" i="1"/>
  <c r="J135" i="1" s="1"/>
  <c r="I125" i="1"/>
  <c r="J125" i="1" s="1"/>
  <c r="I129" i="1"/>
  <c r="J129" i="1" s="1"/>
  <c r="I131" i="1"/>
  <c r="J131" i="1" s="1"/>
  <c r="O13" i="1"/>
  <c r="I127" i="1"/>
  <c r="J127" i="1" s="1"/>
  <c r="O12" i="1"/>
  <c r="I121" i="1"/>
  <c r="J121" i="1" s="1"/>
  <c r="I123" i="1"/>
  <c r="J123" i="1" s="1"/>
  <c r="I117" i="1"/>
  <c r="J117" i="1" s="1"/>
  <c r="I119" i="1"/>
  <c r="J119" i="1" s="1"/>
  <c r="I113" i="1"/>
  <c r="J113" i="1" s="1"/>
  <c r="I111" i="1"/>
  <c r="J111" i="1" s="1"/>
  <c r="I115" i="1"/>
  <c r="J115" i="1" s="1"/>
  <c r="N14" i="1"/>
  <c r="I109" i="1"/>
  <c r="J109" i="1" s="1"/>
  <c r="I74" i="1"/>
  <c r="J74" i="1" s="1"/>
  <c r="M10" i="1"/>
  <c r="I72" i="1"/>
  <c r="J72" i="1" s="1"/>
  <c r="I70" i="1"/>
  <c r="J70" i="1" s="1"/>
  <c r="I76" i="1"/>
  <c r="J76" i="1" s="1"/>
  <c r="I78" i="1"/>
  <c r="J78" i="1" s="1"/>
  <c r="M9" i="1"/>
  <c r="I80" i="1"/>
  <c r="J80" i="1" s="1"/>
  <c r="I82" i="1"/>
  <c r="J82" i="1" s="1"/>
  <c r="I84" i="1"/>
  <c r="J84" i="1" s="1"/>
  <c r="I69" i="1"/>
  <c r="J69" i="1" s="1"/>
  <c r="I75" i="1"/>
  <c r="J75" i="1" s="1"/>
  <c r="I73" i="1"/>
  <c r="J73" i="1" s="1"/>
  <c r="M12" i="1"/>
  <c r="I71" i="1"/>
  <c r="J71" i="1" s="1"/>
  <c r="I85" i="1"/>
  <c r="J85" i="1" s="1"/>
  <c r="M14" i="1"/>
  <c r="I87" i="1"/>
  <c r="J87" i="1" s="1"/>
  <c r="I91" i="1"/>
  <c r="J91" i="1" s="1"/>
  <c r="I89" i="1"/>
  <c r="J89" i="1" s="1"/>
  <c r="P13" i="1"/>
  <c r="I149" i="1"/>
  <c r="J149" i="1" s="1"/>
  <c r="I151" i="1"/>
  <c r="J151" i="1" s="1"/>
  <c r="I153" i="1"/>
  <c r="J153" i="1" s="1"/>
  <c r="I155" i="1"/>
  <c r="J155" i="1" s="1"/>
  <c r="I141" i="1"/>
  <c r="J141" i="1" s="1"/>
  <c r="P12" i="1"/>
  <c r="I143" i="1"/>
  <c r="J143" i="1" s="1"/>
  <c r="I145" i="1"/>
  <c r="J145" i="1" s="1"/>
  <c r="I147" i="1"/>
  <c r="J147" i="1" s="1"/>
  <c r="O10" i="1"/>
  <c r="I122" i="1"/>
  <c r="J122" i="1" s="1"/>
  <c r="I118" i="1"/>
  <c r="J118" i="1" s="1"/>
  <c r="I120" i="1"/>
  <c r="J120" i="1" s="1"/>
  <c r="I124" i="1"/>
  <c r="J124" i="1" s="1"/>
  <c r="I102" i="1"/>
  <c r="J102" i="1" s="1"/>
  <c r="I104" i="1"/>
  <c r="J104" i="1" s="1"/>
  <c r="N9" i="1"/>
  <c r="I108" i="1"/>
  <c r="J108" i="1" s="1"/>
  <c r="I106" i="1"/>
  <c r="J106" i="1" s="1"/>
  <c r="M13" i="1"/>
  <c r="I77" i="1"/>
  <c r="J77" i="1" s="1"/>
  <c r="I81" i="1"/>
  <c r="J81" i="1" s="1"/>
  <c r="I79" i="1"/>
  <c r="J79" i="1" s="1"/>
  <c r="I83" i="1"/>
  <c r="J83" i="1" s="1"/>
  <c r="M8" i="1"/>
  <c r="I90" i="1"/>
  <c r="J90" i="1" s="1"/>
  <c r="I86" i="1"/>
  <c r="J86" i="1" s="1"/>
  <c r="I88" i="1"/>
  <c r="J88" i="1" s="1"/>
  <c r="I92" i="1"/>
  <c r="J92" i="1" s="1"/>
  <c r="L8" i="1" l="1"/>
  <c r="L8" i="6" s="1"/>
  <c r="AA8" i="1"/>
  <c r="M8" i="6"/>
  <c r="AA8" i="6" s="1"/>
  <c r="M5" i="1"/>
  <c r="N9" i="6"/>
  <c r="AB9" i="6" s="1"/>
  <c r="AB9" i="1"/>
  <c r="O10" i="6"/>
  <c r="AC10" i="6" s="1"/>
  <c r="AC10" i="1"/>
  <c r="P12" i="6"/>
  <c r="AD12" i="6" s="1"/>
  <c r="AD12" i="1"/>
  <c r="L12" i="1"/>
  <c r="L12" i="6" s="1"/>
  <c r="M12" i="6"/>
  <c r="AA12" i="6" s="1"/>
  <c r="AA12" i="1"/>
  <c r="M9" i="6"/>
  <c r="AA9" i="6" s="1"/>
  <c r="AA9" i="1"/>
  <c r="L9" i="1"/>
  <c r="L9" i="6" s="1"/>
  <c r="AA10" i="1"/>
  <c r="L10" i="1"/>
  <c r="L10" i="6" s="1"/>
  <c r="M10" i="6"/>
  <c r="AA10" i="6" s="1"/>
  <c r="AC13" i="1"/>
  <c r="O13" i="6"/>
  <c r="AC13" i="6" s="1"/>
  <c r="AC14" i="1"/>
  <c r="O14" i="6"/>
  <c r="AC14" i="6" s="1"/>
  <c r="AB13" i="1"/>
  <c r="N13" i="6"/>
  <c r="AB13" i="6" s="1"/>
  <c r="P9" i="6"/>
  <c r="AD9" i="6" s="1"/>
  <c r="AD9" i="1"/>
  <c r="AD14" i="1"/>
  <c r="P14" i="6"/>
  <c r="AD14" i="6" s="1"/>
  <c r="AA13" i="1"/>
  <c r="L13" i="1"/>
  <c r="L13" i="6" s="1"/>
  <c r="M13" i="6"/>
  <c r="AA13" i="6" s="1"/>
  <c r="AD13" i="1"/>
  <c r="P13" i="6"/>
  <c r="AD13" i="6" s="1"/>
  <c r="M14" i="6"/>
  <c r="AA14" i="6" s="1"/>
  <c r="L14" i="1"/>
  <c r="L14" i="6" s="1"/>
  <c r="AA14" i="1"/>
  <c r="N14" i="6"/>
  <c r="AB14" i="6" s="1"/>
  <c r="AB14" i="1"/>
  <c r="O12" i="6"/>
  <c r="AC12" i="6" s="1"/>
  <c r="AC12" i="1"/>
  <c r="N12" i="6"/>
  <c r="AB12" i="6" s="1"/>
  <c r="AB12" i="1"/>
  <c r="N5" i="1"/>
  <c r="N8" i="6"/>
  <c r="AB8" i="6" s="1"/>
  <c r="AB8" i="1"/>
  <c r="N10" i="6"/>
  <c r="AB10" i="6" s="1"/>
  <c r="AB10" i="1"/>
  <c r="O9" i="6"/>
  <c r="AC9" i="6" s="1"/>
  <c r="AC9" i="1"/>
  <c r="O8" i="6"/>
  <c r="AC8" i="6" s="1"/>
  <c r="AC8" i="1"/>
  <c r="O5" i="1"/>
  <c r="AD10" i="1"/>
  <c r="P10" i="6"/>
  <c r="AD10" i="6" s="1"/>
  <c r="AD8" i="1"/>
  <c r="P8" i="6"/>
  <c r="AD8" i="6" s="1"/>
  <c r="P5" i="1"/>
  <c r="U13" i="6" l="1"/>
  <c r="W13" i="6"/>
  <c r="V13" i="6"/>
  <c r="X13" i="6"/>
  <c r="T8" i="6"/>
  <c r="U8" i="6"/>
  <c r="W8" i="6"/>
  <c r="V8" i="6"/>
  <c r="X8" i="6"/>
  <c r="U14" i="6"/>
  <c r="W14" i="6"/>
  <c r="V14" i="6"/>
  <c r="X14" i="6"/>
  <c r="U10" i="6"/>
  <c r="W10" i="6"/>
  <c r="V10" i="6"/>
  <c r="X10" i="6"/>
  <c r="U9" i="6"/>
  <c r="W9" i="6"/>
  <c r="V9" i="6"/>
  <c r="X9" i="6"/>
  <c r="U12" i="6"/>
  <c r="W12" i="6"/>
  <c r="V12" i="6"/>
  <c r="X12" i="6"/>
  <c r="T13" i="6"/>
  <c r="T14" i="6"/>
  <c r="T10" i="6"/>
  <c r="T9" i="6"/>
  <c r="T12" i="6"/>
  <c r="T27" i="6"/>
  <c r="V27" i="6"/>
  <c r="U27" i="6"/>
  <c r="T22" i="6"/>
  <c r="U22" i="6"/>
  <c r="V22" i="6"/>
  <c r="T28" i="6"/>
  <c r="U28" i="6"/>
  <c r="V28" i="6"/>
  <c r="T24" i="6"/>
  <c r="U24" i="6"/>
  <c r="V24" i="6"/>
  <c r="T23" i="6"/>
  <c r="V23" i="6"/>
  <c r="U23" i="6"/>
  <c r="T26" i="6"/>
  <c r="U26" i="6"/>
  <c r="V26" i="6"/>
  <c r="S13" i="1"/>
  <c r="T5" i="1"/>
  <c r="AA5" i="1" s="1"/>
  <c r="S8" i="1"/>
  <c r="W5" i="1"/>
  <c r="AD5" i="1" s="1"/>
  <c r="P5" i="6"/>
  <c r="W22" i="6" s="1"/>
  <c r="V5" i="1"/>
  <c r="AC5" i="1" s="1"/>
  <c r="U5" i="1"/>
  <c r="AB5" i="1" s="1"/>
  <c r="S14" i="1"/>
  <c r="S10" i="1"/>
  <c r="S9" i="1"/>
  <c r="S12" i="1"/>
  <c r="W20" i="6" l="1"/>
  <c r="W24" i="6"/>
  <c r="W26" i="6"/>
  <c r="W28" i="6"/>
  <c r="W21" i="6"/>
  <c r="W23" i="6"/>
  <c r="W25" i="6"/>
  <c r="W27" i="6"/>
  <c r="W29" i="6"/>
  <c r="W30" i="6"/>
  <c r="O40" i="6"/>
  <c r="V40" i="6" s="1"/>
  <c r="M36" i="6"/>
  <c r="T36" i="6" s="1"/>
  <c r="L68" i="6"/>
  <c r="N36" i="6"/>
  <c r="U36" i="6" s="1"/>
  <c r="P61" i="6"/>
  <c r="W47" i="6"/>
  <c r="P33" i="6"/>
  <c r="P31" i="6"/>
  <c r="W19" i="6"/>
  <c r="L65" i="6"/>
  <c r="L66" i="6"/>
  <c r="O42" i="6"/>
  <c r="V42" i="6" s="1"/>
  <c r="N38" i="6"/>
  <c r="U38" i="6" s="1"/>
  <c r="O37" i="6"/>
  <c r="V37" i="6" s="1"/>
  <c r="L64" i="6"/>
  <c r="M40" i="6"/>
  <c r="T40" i="6" s="1"/>
  <c r="M41" i="6"/>
  <c r="T41" i="6" s="1"/>
  <c r="N40" i="6"/>
  <c r="U40" i="6" s="1"/>
  <c r="M38" i="6"/>
  <c r="T38" i="6" s="1"/>
  <c r="L70" i="6"/>
  <c r="M37" i="6"/>
  <c r="T37" i="6" s="1"/>
  <c r="L69" i="6"/>
  <c r="M42" i="6"/>
  <c r="T42" i="6" s="1"/>
  <c r="X9" i="1"/>
  <c r="Z9" i="1"/>
  <c r="U9" i="1"/>
  <c r="V9" i="1"/>
  <c r="T9" i="1"/>
  <c r="W9" i="1"/>
  <c r="U8" i="1"/>
  <c r="V8" i="1"/>
  <c r="Z8" i="1"/>
  <c r="T8" i="1"/>
  <c r="X8" i="1"/>
  <c r="W8" i="1"/>
  <c r="W12" i="1"/>
  <c r="U12" i="1"/>
  <c r="Z12" i="1"/>
  <c r="T12" i="1"/>
  <c r="V12" i="1"/>
  <c r="X12" i="1"/>
  <c r="W10" i="1"/>
  <c r="Z10" i="1"/>
  <c r="V10" i="1"/>
  <c r="U10" i="1"/>
  <c r="T10" i="1"/>
  <c r="X10" i="1"/>
  <c r="U14" i="1"/>
  <c r="X14" i="1"/>
  <c r="V14" i="1"/>
  <c r="W14" i="1"/>
  <c r="T14" i="1"/>
  <c r="Z14" i="1"/>
  <c r="W13" i="1"/>
  <c r="U13" i="1"/>
  <c r="X13" i="1"/>
  <c r="V13" i="1"/>
  <c r="T13" i="1"/>
  <c r="Z13" i="1"/>
  <c r="N66" i="6" l="1"/>
  <c r="N68" i="6"/>
  <c r="O65" i="6"/>
  <c r="M70" i="6"/>
  <c r="M65" i="6"/>
  <c r="M66" i="6"/>
  <c r="M69" i="6"/>
  <c r="M68" i="6"/>
  <c r="N64" i="6"/>
  <c r="O68" i="6"/>
  <c r="O36" i="6"/>
  <c r="V36" i="6" s="1"/>
  <c r="O70" i="6"/>
  <c r="N42" i="6"/>
  <c r="U42" i="6" s="1"/>
  <c r="N37" i="6"/>
  <c r="U37" i="6" s="1"/>
  <c r="O41" i="6"/>
  <c r="V41" i="6" s="1"/>
  <c r="O38" i="6"/>
  <c r="V38" i="6" s="1"/>
  <c r="M64" i="6"/>
  <c r="N41" i="6"/>
  <c r="U41" i="6" s="1"/>
  <c r="P35" i="6"/>
  <c r="W35" i="6" s="1"/>
  <c r="P41" i="6"/>
  <c r="W41" i="6" s="1"/>
  <c r="P36" i="6"/>
  <c r="W36" i="6" s="1"/>
  <c r="P40" i="6"/>
  <c r="W40" i="6" s="1"/>
  <c r="P44" i="6"/>
  <c r="W44" i="6" s="1"/>
  <c r="P43" i="6"/>
  <c r="W43" i="6" s="1"/>
  <c r="P39" i="6"/>
  <c r="W39" i="6" s="1"/>
  <c r="P34" i="6"/>
  <c r="W34" i="6" s="1"/>
  <c r="P38" i="6"/>
  <c r="W38" i="6" s="1"/>
  <c r="P42" i="6"/>
  <c r="W42" i="6" s="1"/>
  <c r="P37" i="6"/>
  <c r="W37" i="6" s="1"/>
  <c r="AC70" i="6" l="1"/>
  <c r="V70" i="6"/>
  <c r="AC68" i="6"/>
  <c r="V68" i="6"/>
  <c r="AB68" i="6"/>
  <c r="U68" i="6"/>
  <c r="AB64" i="6"/>
  <c r="U64" i="6"/>
  <c r="AC65" i="6"/>
  <c r="V65" i="6"/>
  <c r="AB66" i="6"/>
  <c r="U66" i="6"/>
  <c r="AA64" i="6"/>
  <c r="T64" i="6"/>
  <c r="AA68" i="6"/>
  <c r="T68" i="6"/>
  <c r="AA66" i="6"/>
  <c r="T66" i="6"/>
  <c r="AA70" i="6"/>
  <c r="T70" i="6"/>
  <c r="AA69" i="6"/>
  <c r="T69" i="6"/>
  <c r="AA65" i="6"/>
  <c r="T65" i="6"/>
  <c r="N70" i="6"/>
  <c r="U70" i="6" s="1"/>
  <c r="O64" i="6"/>
  <c r="V64" i="6" s="1"/>
  <c r="O66" i="6"/>
  <c r="O69" i="6"/>
  <c r="N65" i="6"/>
  <c r="U65" i="6" s="1"/>
  <c r="N69" i="6"/>
  <c r="U69" i="6" s="1"/>
  <c r="P65" i="6"/>
  <c r="W65" i="6" s="1"/>
  <c r="P70" i="6"/>
  <c r="W70" i="6" s="1"/>
  <c r="P66" i="6"/>
  <c r="W66" i="6" s="1"/>
  <c r="P62" i="6"/>
  <c r="W62" i="6" s="1"/>
  <c r="P72" i="6"/>
  <c r="W72" i="6" s="1"/>
  <c r="P68" i="6"/>
  <c r="W68" i="6" s="1"/>
  <c r="P64" i="6"/>
  <c r="W64" i="6" s="1"/>
  <c r="P69" i="6"/>
  <c r="W69" i="6" s="1"/>
  <c r="P67" i="6"/>
  <c r="W67" i="6" s="1"/>
  <c r="P71" i="6"/>
  <c r="W71" i="6" s="1"/>
  <c r="P63" i="6"/>
  <c r="W63" i="6" s="1"/>
  <c r="AC69" i="6" l="1"/>
  <c r="V69" i="6"/>
  <c r="AC66" i="6"/>
  <c r="V66" i="6"/>
  <c r="AC64" i="6"/>
  <c r="AB70" i="6"/>
  <c r="AB65" i="6"/>
  <c r="AB69" i="6"/>
  <c r="AD64" i="6"/>
  <c r="AD62" i="6"/>
  <c r="AD70" i="6"/>
  <c r="AD63" i="6"/>
  <c r="AD71" i="6"/>
  <c r="AD67" i="6"/>
  <c r="AD69" i="6"/>
  <c r="AD68" i="6"/>
  <c r="AD72" i="6"/>
  <c r="AD66" i="6"/>
  <c r="AD65" i="6"/>
  <c r="A69" i="1"/>
  <c r="B69" i="1" l="1"/>
  <c r="B70" i="1"/>
  <c r="A70" i="1"/>
  <c r="B72" i="1" l="1"/>
  <c r="B71" i="1"/>
  <c r="A72" i="1"/>
  <c r="A71" i="1"/>
  <c r="AJ6" i="1" l="1"/>
  <c r="AI26" i="1"/>
  <c r="AL18" i="1"/>
  <c r="AL18" i="6" s="1"/>
  <c r="AK13" i="1"/>
  <c r="AK13" i="6" s="1"/>
  <c r="AL14" i="1"/>
  <c r="AL14" i="6" s="1"/>
  <c r="AK12" i="1"/>
  <c r="AK12" i="6" s="1"/>
  <c r="AJ16" i="1"/>
  <c r="AJ16" i="6" s="1"/>
  <c r="AT26" i="1"/>
  <c r="AT26" i="6" s="1"/>
  <c r="AI17" i="1"/>
  <c r="AL12" i="1"/>
  <c r="AL12" i="6" s="1"/>
  <c r="AL20" i="1"/>
  <c r="AL20" i="6" s="1"/>
  <c r="AJ15" i="1"/>
  <c r="AJ15" i="6" s="1"/>
  <c r="AL13" i="1"/>
  <c r="AL13" i="6" s="1"/>
  <c r="AL22" i="1"/>
  <c r="AL22" i="6" s="1"/>
  <c r="AQ26" i="1"/>
  <c r="AQ26" i="6" s="1"/>
  <c r="AJ17" i="1"/>
  <c r="AJ17" i="6" s="1"/>
  <c r="AJ20" i="1"/>
  <c r="AJ20" i="6" s="1"/>
  <c r="AI16" i="1"/>
  <c r="AR33" i="1"/>
  <c r="AR33" i="6" s="1"/>
  <c r="AT33" i="1"/>
  <c r="AT33" i="6" s="1"/>
  <c r="AR11" i="1"/>
  <c r="AR11" i="6" s="1"/>
  <c r="AK36" i="1"/>
  <c r="AK36" i="6" s="1"/>
  <c r="AV33" i="1"/>
  <c r="AV33" i="6" s="1"/>
  <c r="AU25" i="1"/>
  <c r="AU25" i="6" s="1"/>
  <c r="AS11" i="1"/>
  <c r="AS11" i="6" s="1"/>
  <c r="AQ36" i="1"/>
  <c r="AQ36" i="6" s="1"/>
  <c r="AU32" i="1"/>
  <c r="AU32" i="6" s="1"/>
  <c r="AV24" i="1"/>
  <c r="AV24" i="6" s="1"/>
  <c r="AV11" i="1"/>
  <c r="AV11" i="6" s="1"/>
  <c r="AM7" i="1"/>
  <c r="AM7" i="6" s="1"/>
  <c r="AQ8" i="1"/>
  <c r="AQ8" i="6" s="1"/>
  <c r="AU20" i="1"/>
  <c r="AU20" i="6" s="1"/>
  <c r="AV10" i="1"/>
  <c r="AV10" i="6" s="1"/>
  <c r="AJ13" i="1"/>
  <c r="AJ13" i="6" s="1"/>
  <c r="AK10" i="1"/>
  <c r="AK10" i="6" s="1"/>
  <c r="AK11" i="1"/>
  <c r="AK11" i="6" s="1"/>
  <c r="AJ9" i="1"/>
  <c r="AJ9" i="6" s="1"/>
  <c r="AS23" i="1"/>
  <c r="AS23" i="6" s="1"/>
  <c r="AS32" i="1"/>
  <c r="AS32" i="6" s="1"/>
  <c r="AS24" i="1"/>
  <c r="AS24" i="6" s="1"/>
  <c r="AR28" i="1"/>
  <c r="AR28" i="6" s="1"/>
  <c r="AJ36" i="1"/>
  <c r="AJ36" i="6" s="1"/>
  <c r="AN32" i="1"/>
  <c r="AN32" i="6" s="1"/>
  <c r="AM23" i="1"/>
  <c r="AM23" i="6" s="1"/>
  <c r="AS10" i="1"/>
  <c r="AS10" i="6" s="1"/>
  <c r="AQ35" i="1"/>
  <c r="AQ35" i="6" s="1"/>
  <c r="AN31" i="1"/>
  <c r="AN31" i="6" s="1"/>
  <c r="AN22" i="1"/>
  <c r="AN22" i="6" s="1"/>
  <c r="AV17" i="1"/>
  <c r="AV17" i="6" s="1"/>
  <c r="AM10" i="1"/>
  <c r="AM10" i="6" s="1"/>
  <c r="AL8" i="1"/>
  <c r="AL8" i="6" s="1"/>
  <c r="AV13" i="1"/>
  <c r="AV13" i="6" s="1"/>
  <c r="AK21" i="1"/>
  <c r="AK21" i="6" s="1"/>
  <c r="AK18" i="1"/>
  <c r="AK18" i="6" s="1"/>
  <c r="AL33" i="1"/>
  <c r="AL33" i="6" s="1"/>
  <c r="AL16" i="1"/>
  <c r="AL16" i="6" s="1"/>
  <c r="AK9" i="1"/>
  <c r="AK9" i="6" s="1"/>
  <c r="AT12" i="1"/>
  <c r="AT12" i="6" s="1"/>
  <c r="AR14" i="1"/>
  <c r="AR14" i="6" s="1"/>
  <c r="AR23" i="1"/>
  <c r="AR23" i="6" s="1"/>
  <c r="AR19" i="1"/>
  <c r="AR19" i="6" s="1"/>
  <c r="AU36" i="1"/>
  <c r="AU36" i="6" s="1"/>
  <c r="AM32" i="1"/>
  <c r="AM32" i="6" s="1"/>
  <c r="AU23" i="1"/>
  <c r="AU23" i="6" s="1"/>
  <c r="AI13" i="1"/>
  <c r="AI35" i="1"/>
  <c r="AL11" i="1"/>
  <c r="AL11" i="6" s="1"/>
  <c r="AL24" i="1"/>
  <c r="AL24" i="6" s="1"/>
  <c r="AL32" i="1"/>
  <c r="AL32" i="6" s="1"/>
  <c r="AJ14" i="1"/>
  <c r="AJ14" i="6" s="1"/>
  <c r="AQ12" i="1"/>
  <c r="AQ12" i="6" s="1"/>
  <c r="AI23" i="1"/>
  <c r="AI9" i="1"/>
  <c r="AJ31" i="1"/>
  <c r="AJ31" i="6" s="1"/>
  <c r="AK17" i="1"/>
  <c r="AK17" i="6" s="1"/>
  <c r="AK25" i="1"/>
  <c r="AK25" i="6" s="1"/>
  <c r="AL23" i="1"/>
  <c r="AL23" i="6" s="1"/>
  <c r="AQ21" i="1"/>
  <c r="AQ21" i="6" s="1"/>
  <c r="AJ32" i="1"/>
  <c r="AJ32" i="6" s="1"/>
  <c r="AL31" i="1"/>
  <c r="AL31" i="6" s="1"/>
  <c r="AI32" i="1"/>
  <c r="AS30" i="1"/>
  <c r="AS30" i="6" s="1"/>
  <c r="AS17" i="1"/>
  <c r="AS17" i="6" s="1"/>
  <c r="AQ23" i="1"/>
  <c r="AQ23" i="6" s="1"/>
  <c r="AS18" i="1"/>
  <c r="AS18" i="6" s="1"/>
  <c r="AR36" i="1"/>
  <c r="AR36" i="6" s="1"/>
  <c r="AU31" i="1"/>
  <c r="AU31" i="6" s="1"/>
  <c r="AM22" i="1"/>
  <c r="AM22" i="6" s="1"/>
  <c r="AT17" i="1"/>
  <c r="AT17" i="6" s="1"/>
  <c r="AS35" i="1"/>
  <c r="AS35" i="6" s="1"/>
  <c r="AN30" i="1"/>
  <c r="AN30" i="6" s="1"/>
  <c r="AV14" i="1"/>
  <c r="AV14" i="6" s="1"/>
  <c r="AT6" i="1"/>
  <c r="AT6" i="6" s="1"/>
  <c r="AI19" i="1"/>
  <c r="AM6" i="1"/>
  <c r="AK27" i="1"/>
  <c r="AK27" i="6" s="1"/>
  <c r="AL27" i="1"/>
  <c r="AL27" i="6" s="1"/>
  <c r="AK31" i="1"/>
  <c r="AK31" i="6" s="1"/>
  <c r="AJ33" i="1"/>
  <c r="AJ33" i="6" s="1"/>
  <c r="AQ30" i="1"/>
  <c r="AQ30" i="6" s="1"/>
  <c r="AI20" i="1"/>
  <c r="AI28" i="1"/>
  <c r="AK33" i="1"/>
  <c r="AK33" i="6" s="1"/>
  <c r="AK22" i="1"/>
  <c r="AK22" i="6" s="1"/>
  <c r="AJ26" i="1"/>
  <c r="AJ26" i="6" s="1"/>
  <c r="AK32" i="1"/>
  <c r="AK32" i="6" s="1"/>
  <c r="AI27" i="1"/>
  <c r="AJ11" i="1"/>
  <c r="AJ11" i="6" s="1"/>
  <c r="AJ23" i="1"/>
  <c r="AJ23" i="6" s="1"/>
  <c r="AI34" i="1"/>
  <c r="AS16" i="1"/>
  <c r="AS16" i="6" s="1"/>
  <c r="AQ9" i="1"/>
  <c r="AQ9" i="6" s="1"/>
  <c r="AR32" i="1"/>
  <c r="AR32" i="6" s="1"/>
  <c r="AQ33" i="1"/>
  <c r="AQ33" i="6" s="1"/>
  <c r="AU35" i="1"/>
  <c r="AU35" i="6" s="1"/>
  <c r="AN29" i="1"/>
  <c r="AN29" i="6" s="1"/>
  <c r="AT15" i="1"/>
  <c r="AT15" i="6" s="1"/>
  <c r="AR10" i="1"/>
  <c r="AR10" i="6" s="1"/>
  <c r="AT35" i="1"/>
  <c r="AT35" i="6" s="1"/>
  <c r="AV28" i="1"/>
  <c r="AV28" i="6" s="1"/>
  <c r="AQ7" i="1"/>
  <c r="AQ7" i="6" s="1"/>
  <c r="AM8" i="1"/>
  <c r="AM8" i="6" s="1"/>
  <c r="AN20" i="1"/>
  <c r="AN20" i="6" s="1"/>
  <c r="AN12" i="1"/>
  <c r="AN12" i="6" s="1"/>
  <c r="AM16" i="1"/>
  <c r="AM16" i="6" s="1"/>
  <c r="AT21" i="1"/>
  <c r="AT21" i="6" s="1"/>
  <c r="AK16" i="1"/>
  <c r="AK16" i="6" s="1"/>
  <c r="AJ19" i="1"/>
  <c r="AJ19" i="6" s="1"/>
  <c r="AI12" i="1"/>
  <c r="AS26" i="1"/>
  <c r="AS26" i="6" s="1"/>
  <c r="AQ15" i="1"/>
  <c r="AQ15" i="6" s="1"/>
  <c r="AS9" i="1"/>
  <c r="AS9" i="6" s="1"/>
  <c r="AQ16" i="1"/>
  <c r="AQ16" i="6" s="1"/>
  <c r="AQ24" i="1"/>
  <c r="AQ24" i="6" s="1"/>
  <c r="AV34" i="1"/>
  <c r="AV34" i="6" s="1"/>
  <c r="AN28" i="1"/>
  <c r="AN28" i="6" s="1"/>
  <c r="AT20" i="1"/>
  <c r="AT20" i="6" s="1"/>
  <c r="AR9" i="1"/>
  <c r="AR9" i="6" s="1"/>
  <c r="AR34" i="1"/>
  <c r="AR34" i="6" s="1"/>
  <c r="AU27" i="1"/>
  <c r="AU27" i="6" s="1"/>
  <c r="AV7" i="1"/>
  <c r="AV7" i="6" s="1"/>
  <c r="AM11" i="1"/>
  <c r="AM11" i="6" s="1"/>
  <c r="AV20" i="1"/>
  <c r="AV20" i="6" s="1"/>
  <c r="AN14" i="1"/>
  <c r="AN14" i="6" s="1"/>
  <c r="AU16" i="1"/>
  <c r="AU16" i="6" s="1"/>
  <c r="AM15" i="1"/>
  <c r="AM15" i="6" s="1"/>
  <c r="AL19" i="1"/>
  <c r="AL19" i="6" s="1"/>
  <c r="AL17" i="1"/>
  <c r="AL17" i="6" s="1"/>
  <c r="AI10" i="1"/>
  <c r="AS22" i="1"/>
  <c r="AS22" i="6" s="1"/>
  <c r="AS13" i="1"/>
  <c r="AS13" i="6" s="1"/>
  <c r="AN24" i="1"/>
  <c r="AN24" i="6" s="1"/>
  <c r="AT29" i="1"/>
  <c r="AT29" i="6" s="1"/>
  <c r="AS14" i="1"/>
  <c r="AS14" i="6" s="1"/>
  <c r="AL34" i="1"/>
  <c r="AL34" i="6" s="1"/>
  <c r="AU28" i="1"/>
  <c r="AU28" i="6" s="1"/>
  <c r="AI14" i="1"/>
  <c r="AI29" i="1"/>
  <c r="AJ27" i="1"/>
  <c r="AJ27" i="6" s="1"/>
  <c r="AJ22" i="1"/>
  <c r="AJ22" i="6" s="1"/>
  <c r="AJ12" i="1"/>
  <c r="AJ12" i="6" s="1"/>
  <c r="AJ29" i="1"/>
  <c r="AJ29" i="6" s="1"/>
  <c r="AS20" i="1"/>
  <c r="AS20" i="6" s="1"/>
  <c r="AI6" i="1"/>
  <c r="AI31" i="1"/>
  <c r="AK15" i="1"/>
  <c r="AK15" i="6" s="1"/>
  <c r="AJ10" i="1"/>
  <c r="AJ10" i="6" s="1"/>
  <c r="AK14" i="1"/>
  <c r="AK14" i="6" s="1"/>
  <c r="AJ18" i="1"/>
  <c r="AJ18" i="6" s="1"/>
  <c r="AR16" i="1"/>
  <c r="AR16" i="6" s="1"/>
  <c r="AK20" i="1"/>
  <c r="AK20" i="6" s="1"/>
  <c r="AL28" i="1"/>
  <c r="AL28" i="6" s="1"/>
  <c r="AI8" i="1"/>
  <c r="AL9" i="1"/>
  <c r="AL9" i="6" s="1"/>
  <c r="AQ27" i="1"/>
  <c r="AQ27" i="6" s="1"/>
  <c r="AQ29" i="1"/>
  <c r="AQ29" i="6" s="1"/>
  <c r="AR22" i="1"/>
  <c r="AR22" i="6" s="1"/>
  <c r="AQ31" i="1"/>
  <c r="AQ31" i="6" s="1"/>
  <c r="AV27" i="1"/>
  <c r="AV27" i="6" s="1"/>
  <c r="AT19" i="1"/>
  <c r="AT19" i="6" s="1"/>
  <c r="AV26" i="1"/>
  <c r="AV26" i="6" s="1"/>
  <c r="AS7" i="1"/>
  <c r="AS7" i="6" s="1"/>
  <c r="AM21" i="1"/>
  <c r="AM21" i="6" s="1"/>
  <c r="AT7" i="1"/>
  <c r="AT7" i="6" s="1"/>
  <c r="AL7" i="1"/>
  <c r="AL7" i="6" s="1"/>
  <c r="AQ22" i="1"/>
  <c r="AQ22" i="6" s="1"/>
  <c r="AK29" i="1"/>
  <c r="AK29" i="6" s="1"/>
  <c r="AK23" i="1"/>
  <c r="AK23" i="6" s="1"/>
  <c r="AI22" i="1"/>
  <c r="AR29" i="1"/>
  <c r="AR29" i="6" s="1"/>
  <c r="AN36" i="1"/>
  <c r="AN36" i="6" s="1"/>
  <c r="AR13" i="1"/>
  <c r="AR13" i="6" s="1"/>
  <c r="AT10" i="1"/>
  <c r="AT10" i="6" s="1"/>
  <c r="AM35" i="1"/>
  <c r="AM35" i="6" s="1"/>
  <c r="AM30" i="1"/>
  <c r="AM30" i="6" s="1"/>
  <c r="AS31" i="1"/>
  <c r="AS31" i="6" s="1"/>
  <c r="AR18" i="1"/>
  <c r="AR18" i="6" s="1"/>
  <c r="AJ35" i="1"/>
  <c r="AJ35" i="6" s="1"/>
  <c r="AM29" i="1"/>
  <c r="AM29" i="6" s="1"/>
  <c r="AU8" i="1"/>
  <c r="AU8" i="6" s="1"/>
  <c r="AR7" i="1"/>
  <c r="AR7" i="6" s="1"/>
  <c r="AN15" i="1"/>
  <c r="AN15" i="6" s="1"/>
  <c r="AM19" i="1"/>
  <c r="AM19" i="6" s="1"/>
  <c r="AK8" i="1"/>
  <c r="AK8" i="6" s="1"/>
  <c r="AI24" i="1"/>
  <c r="AK30" i="1"/>
  <c r="AK30" i="6" s="1"/>
  <c r="AK26" i="1"/>
  <c r="AK26" i="6" s="1"/>
  <c r="AI30" i="1"/>
  <c r="AQ17" i="1"/>
  <c r="AQ17" i="6" s="1"/>
  <c r="AN6" i="1"/>
  <c r="AQ11" i="1"/>
  <c r="AQ11" i="6" s="1"/>
  <c r="AT14" i="1"/>
  <c r="AT14" i="6" s="1"/>
  <c r="AV35" i="1"/>
  <c r="AV35" i="6" s="1"/>
  <c r="AU30" i="1"/>
  <c r="AU30" i="6" s="1"/>
  <c r="AV8" i="1"/>
  <c r="AV8" i="6" s="1"/>
  <c r="AQ19" i="1"/>
  <c r="AQ19" i="6" s="1"/>
  <c r="AN35" i="1"/>
  <c r="AN35" i="6" s="1"/>
  <c r="AS33" i="1"/>
  <c r="AS33" i="6" s="1"/>
  <c r="AM31" i="1"/>
  <c r="AM31" i="6" s="1"/>
  <c r="AV23" i="1"/>
  <c r="AV23" i="6" s="1"/>
  <c r="AU21" i="1"/>
  <c r="AU21" i="6" s="1"/>
  <c r="AK7" i="1"/>
  <c r="AK7" i="6" s="1"/>
  <c r="AU14" i="1"/>
  <c r="AU14" i="6" s="1"/>
  <c r="AM12" i="1"/>
  <c r="AM12" i="6" s="1"/>
  <c r="AU19" i="1"/>
  <c r="AU19" i="6" s="1"/>
  <c r="AL26" i="1"/>
  <c r="AL26" i="6" s="1"/>
  <c r="AK19" i="1"/>
  <c r="AK19" i="6" s="1"/>
  <c r="AL30" i="1"/>
  <c r="AL30" i="6" s="1"/>
  <c r="AL6" i="1"/>
  <c r="AQ14" i="1"/>
  <c r="AQ14" i="6" s="1"/>
  <c r="AI21" i="1"/>
  <c r="AR24" i="1"/>
  <c r="AR24" i="6" s="1"/>
  <c r="AT23" i="1"/>
  <c r="AT23" i="6" s="1"/>
  <c r="AL35" i="1"/>
  <c r="AL35" i="6" s="1"/>
  <c r="AV31" i="1"/>
  <c r="AV31" i="6" s="1"/>
  <c r="AV22" i="1"/>
  <c r="AV22" i="6" s="1"/>
  <c r="AT11" i="1"/>
  <c r="AT11" i="6" s="1"/>
  <c r="AV30" i="1"/>
  <c r="AV30" i="6" s="1"/>
  <c r="AU18" i="1"/>
  <c r="AU18" i="6" s="1"/>
  <c r="AV18" i="1"/>
  <c r="AV18" i="6" s="1"/>
  <c r="AU33" i="1"/>
  <c r="AU33" i="6" s="1"/>
  <c r="AU9" i="1"/>
  <c r="AU9" i="6" s="1"/>
  <c r="AS8" i="1"/>
  <c r="AS8" i="6" s="1"/>
  <c r="AR8" i="1"/>
  <c r="AR8" i="6" s="1"/>
  <c r="AJ28" i="1"/>
  <c r="AJ28" i="6" s="1"/>
  <c r="AI18" i="1"/>
  <c r="AR15" i="1"/>
  <c r="AR15" i="6" s="1"/>
  <c r="AS27" i="1"/>
  <c r="AS27" i="6" s="1"/>
  <c r="AM33" i="1"/>
  <c r="AM33" i="6" s="1"/>
  <c r="AQ32" i="1"/>
  <c r="AQ32" i="6" s="1"/>
  <c r="AV32" i="1"/>
  <c r="AV32" i="6" s="1"/>
  <c r="AS21" i="1"/>
  <c r="AS21" i="6" s="1"/>
  <c r="AU17" i="1"/>
  <c r="AU17" i="6" s="1"/>
  <c r="AN18" i="1"/>
  <c r="AN18" i="6" s="1"/>
  <c r="AM26" i="1"/>
  <c r="AM26" i="6" s="1"/>
  <c r="AS34" i="1"/>
  <c r="AS34" i="6" s="1"/>
  <c r="AT30" i="1"/>
  <c r="AT30" i="6" s="1"/>
  <c r="AQ34" i="1"/>
  <c r="AQ34" i="6" s="1"/>
  <c r="AJ8" i="1"/>
  <c r="AJ8" i="6" s="1"/>
  <c r="AU11" i="1"/>
  <c r="AU11" i="6" s="1"/>
  <c r="AV9" i="1"/>
  <c r="AV9" i="6" s="1"/>
  <c r="AN10" i="1"/>
  <c r="AN10" i="6" s="1"/>
  <c r="AJ21" i="1"/>
  <c r="AJ21" i="6" s="1"/>
  <c r="AL29" i="1"/>
  <c r="AL29" i="6" s="1"/>
  <c r="AL25" i="1"/>
  <c r="AL25" i="6" s="1"/>
  <c r="AI36" i="1"/>
  <c r="AR20" i="1"/>
  <c r="AR20" i="6" s="1"/>
  <c r="AT13" i="1"/>
  <c r="AT13" i="6" s="1"/>
  <c r="AT27" i="1"/>
  <c r="AT27" i="6" s="1"/>
  <c r="AQ28" i="1"/>
  <c r="AQ28" i="6" s="1"/>
  <c r="AT31" i="1"/>
  <c r="AT31" i="6" s="1"/>
  <c r="AN34" i="1"/>
  <c r="AN34" i="6" s="1"/>
  <c r="AV25" i="1"/>
  <c r="AV25" i="6" s="1"/>
  <c r="AS19" i="1"/>
  <c r="AS19" i="6" s="1"/>
  <c r="AL36" i="1"/>
  <c r="AL36" i="6" s="1"/>
  <c r="AN33" i="1"/>
  <c r="AN33" i="6" s="1"/>
  <c r="AM25" i="1"/>
  <c r="AM25" i="6" s="1"/>
  <c r="AM9" i="1"/>
  <c r="AM9" i="6" s="1"/>
  <c r="AQ6" i="1"/>
  <c r="AQ6" i="6" s="1"/>
  <c r="AJ7" i="1"/>
  <c r="AJ7" i="6" s="1"/>
  <c r="AR21" i="1"/>
  <c r="AR21" i="6" s="1"/>
  <c r="AV16" i="1"/>
  <c r="AV16" i="6" s="1"/>
  <c r="AK24" i="1"/>
  <c r="AK24" i="6" s="1"/>
  <c r="AJ30" i="1"/>
  <c r="AJ30" i="6" s="1"/>
  <c r="AI11" i="1"/>
  <c r="AR12" i="1"/>
  <c r="AR12" i="6" s="1"/>
  <c r="AT18" i="1"/>
  <c r="AT18" i="6" s="1"/>
  <c r="AS29" i="1"/>
  <c r="AS29" i="6" s="1"/>
  <c r="AR17" i="1"/>
  <c r="AR17" i="6" s="1"/>
  <c r="AT25" i="1"/>
  <c r="AT25" i="6" s="1"/>
  <c r="AU34" i="1"/>
  <c r="AU34" i="6" s="1"/>
  <c r="AU26" i="1"/>
  <c r="AU26" i="6" s="1"/>
  <c r="AQ13" i="1"/>
  <c r="AQ13" i="6" s="1"/>
  <c r="AT32" i="1"/>
  <c r="AT32" i="6" s="1"/>
  <c r="AQ20" i="1"/>
  <c r="AQ20" i="6" s="1"/>
  <c r="AK34" i="1"/>
  <c r="AK34" i="6" s="1"/>
  <c r="AN27" i="1"/>
  <c r="AN27" i="6" s="1"/>
  <c r="AU13" i="1"/>
  <c r="AU13" i="6" s="1"/>
  <c r="AU6" i="1"/>
  <c r="AU6" i="6" s="1"/>
  <c r="AV15" i="1"/>
  <c r="AV15" i="6" s="1"/>
  <c r="AS6" i="1"/>
  <c r="AS6" i="6" s="1"/>
  <c r="AV6" i="1"/>
  <c r="AV6" i="6" s="1"/>
  <c r="AV21" i="1"/>
  <c r="AV21" i="6" s="1"/>
  <c r="AL10" i="1"/>
  <c r="AL10" i="6" s="1"/>
  <c r="AL15" i="1"/>
  <c r="AL15" i="6" s="1"/>
  <c r="AI15" i="1"/>
  <c r="AR26" i="1"/>
  <c r="AR26" i="6" s="1"/>
  <c r="AS28" i="1"/>
  <c r="AS28" i="6" s="1"/>
  <c r="AR31" i="1"/>
  <c r="AR31" i="6" s="1"/>
  <c r="AT16" i="1"/>
  <c r="AT16" i="6" s="1"/>
  <c r="AS15" i="1"/>
  <c r="AS15" i="6" s="1"/>
  <c r="AT34" i="1"/>
  <c r="AT34" i="6" s="1"/>
  <c r="AM27" i="1"/>
  <c r="AM27" i="6" s="1"/>
  <c r="AQ25" i="1"/>
  <c r="AQ25" i="6" s="1"/>
  <c r="AT28" i="1"/>
  <c r="AT28" i="6" s="1"/>
  <c r="AJ34" i="1"/>
  <c r="AJ34" i="6" s="1"/>
  <c r="AN26" i="1"/>
  <c r="AN26" i="6" s="1"/>
  <c r="AN16" i="1"/>
  <c r="AN16" i="6" s="1"/>
  <c r="AU12" i="1"/>
  <c r="AU12" i="6" s="1"/>
  <c r="AR6" i="1"/>
  <c r="AR6" i="6" s="1"/>
  <c r="AM17" i="1"/>
  <c r="AM17" i="6" s="1"/>
  <c r="AS36" i="1"/>
  <c r="AS36" i="6" s="1"/>
  <c r="AV29" i="1"/>
  <c r="AV29" i="6" s="1"/>
  <c r="AN17" i="1"/>
  <c r="AN17" i="6" s="1"/>
  <c r="AN13" i="1"/>
  <c r="AN13" i="6" s="1"/>
  <c r="AN21" i="1"/>
  <c r="AN21" i="6" s="1"/>
  <c r="AM18" i="1"/>
  <c r="AM18" i="6" s="1"/>
  <c r="AV12" i="1"/>
  <c r="AV12" i="6" s="1"/>
  <c r="AL21" i="1"/>
  <c r="AL21" i="6" s="1"/>
  <c r="AJ24" i="1"/>
  <c r="AJ24" i="6" s="1"/>
  <c r="AK28" i="1"/>
  <c r="AK28" i="6" s="1"/>
  <c r="AI7" i="1"/>
  <c r="AR30" i="1"/>
  <c r="AR30" i="6" s="1"/>
  <c r="AS25" i="1"/>
  <c r="AS25" i="6" s="1"/>
  <c r="AM24" i="1"/>
  <c r="AM24" i="6" s="1"/>
  <c r="AT24" i="1"/>
  <c r="AT24" i="6" s="1"/>
  <c r="AR25" i="1"/>
  <c r="AR25" i="6" s="1"/>
  <c r="AR35" i="1"/>
  <c r="AR35" i="6" s="1"/>
  <c r="AU29" i="1"/>
  <c r="AU29" i="6" s="1"/>
  <c r="AT9" i="1"/>
  <c r="AT9" i="6" s="1"/>
  <c r="AQ10" i="1"/>
  <c r="AQ10" i="6" s="1"/>
  <c r="AM34" i="1"/>
  <c r="AM34" i="6" s="1"/>
  <c r="AM28" i="1"/>
  <c r="AM28" i="6" s="1"/>
  <c r="AN7" i="1"/>
  <c r="AN7" i="6" s="1"/>
  <c r="AN8" i="1"/>
  <c r="AN8" i="6" s="1"/>
  <c r="AV19" i="1"/>
  <c r="AV19" i="6" s="1"/>
  <c r="AT8" i="1"/>
  <c r="AT8" i="6" s="1"/>
  <c r="AU15" i="1"/>
  <c r="AU15" i="6" s="1"/>
  <c r="AM20" i="1"/>
  <c r="AM20" i="6" s="1"/>
  <c r="AN9" i="1"/>
  <c r="AN9" i="6" s="1"/>
  <c r="AK6" i="1"/>
  <c r="AI25" i="1"/>
  <c r="AI33" i="1"/>
  <c r="AK35" i="1"/>
  <c r="AK35" i="6" s="1"/>
  <c r="AM13" i="1"/>
  <c r="AM13" i="6" s="1"/>
  <c r="AN19" i="1"/>
  <c r="AN19" i="6" s="1"/>
  <c r="AR27" i="1"/>
  <c r="AR27" i="6" s="1"/>
  <c r="AN25" i="1"/>
  <c r="AN25" i="6" s="1"/>
  <c r="AU10" i="1"/>
  <c r="AU10" i="6" s="1"/>
  <c r="AN11" i="1"/>
  <c r="AN11" i="6" s="1"/>
  <c r="AT22" i="1"/>
  <c r="AT22" i="6" s="1"/>
  <c r="AJ25" i="1"/>
  <c r="AJ25" i="6" s="1"/>
  <c r="AS12" i="1"/>
  <c r="AS12" i="6" s="1"/>
  <c r="AQ18" i="1"/>
  <c r="AQ18" i="6" s="1"/>
  <c r="AV36" i="1"/>
  <c r="AV36" i="6" s="1"/>
  <c r="AU24" i="1"/>
  <c r="AU24" i="6" s="1"/>
  <c r="AT36" i="1"/>
  <c r="AT36" i="6" s="1"/>
  <c r="AN23" i="1"/>
  <c r="AN23" i="6" s="1"/>
  <c r="AU7" i="1"/>
  <c r="AU7" i="6" s="1"/>
  <c r="AU22" i="1"/>
  <c r="AU22" i="6" s="1"/>
  <c r="AM14" i="1"/>
  <c r="AM14" i="6" s="1"/>
  <c r="AM36" i="1"/>
  <c r="AM36" i="6" s="1"/>
  <c r="O8" i="9"/>
  <c r="M12" i="9"/>
  <c r="N13" i="9"/>
  <c r="N8" i="9"/>
  <c r="M7" i="9"/>
  <c r="O13" i="9"/>
  <c r="L10" i="9"/>
  <c r="J4" i="9"/>
  <c r="L11" i="9"/>
  <c r="L6" i="9"/>
  <c r="O3" i="9"/>
  <c r="L2" i="9"/>
  <c r="J3" i="9"/>
  <c r="N7" i="9"/>
  <c r="L7" i="9"/>
  <c r="K10" i="9"/>
  <c r="O5" i="9"/>
  <c r="L4" i="9"/>
  <c r="K12" i="9"/>
  <c r="L13" i="9"/>
  <c r="J11" i="9"/>
  <c r="J9" i="9"/>
  <c r="O4" i="9"/>
  <c r="J10" i="9"/>
  <c r="M5" i="9"/>
  <c r="M3" i="9"/>
  <c r="N12" i="9"/>
  <c r="N6" i="9"/>
  <c r="M4" i="9"/>
  <c r="J5" i="9"/>
  <c r="O12" i="9"/>
  <c r="N9" i="9"/>
  <c r="N4" i="9"/>
  <c r="N10" i="9"/>
  <c r="J8" i="9"/>
  <c r="O9" i="9"/>
  <c r="O2" i="9"/>
  <c r="K2" i="9"/>
  <c r="N3" i="9"/>
  <c r="O11" i="9"/>
  <c r="O6" i="9"/>
  <c r="K3" i="9"/>
  <c r="L9" i="9"/>
  <c r="K6" i="9"/>
  <c r="M11" i="9"/>
  <c r="K9" i="9"/>
  <c r="O10" i="9"/>
  <c r="J6" i="9"/>
  <c r="O7" i="9"/>
  <c r="N11" i="9"/>
  <c r="K4" i="9"/>
  <c r="N2" i="9"/>
  <c r="L8" i="9"/>
  <c r="J12" i="9"/>
  <c r="M13" i="9"/>
  <c r="K8" i="9"/>
  <c r="J7" i="9"/>
  <c r="M8" i="9"/>
  <c r="L12" i="9"/>
  <c r="K5" i="9"/>
  <c r="M10" i="9"/>
  <c r="L5" i="9"/>
  <c r="M2" i="9"/>
  <c r="J13" i="9"/>
  <c r="M9" i="9"/>
  <c r="K13" i="9"/>
  <c r="M6" i="9"/>
  <c r="K7" i="9"/>
  <c r="K11" i="9"/>
  <c r="N5" i="9"/>
  <c r="L3" i="9"/>
  <c r="J2" i="9"/>
  <c r="A1" i="9"/>
  <c r="W8" i="9" s="1"/>
  <c r="U2" i="9" l="1"/>
  <c r="T5" i="9"/>
  <c r="U8" i="9"/>
  <c r="R12" i="9"/>
  <c r="T8" i="9"/>
  <c r="S4" i="9"/>
  <c r="W7" i="9"/>
  <c r="W10" i="9"/>
  <c r="S9" i="9"/>
  <c r="U11" i="9"/>
  <c r="T9" i="9"/>
  <c r="W11" i="9"/>
  <c r="W2" i="9"/>
  <c r="R2" i="9"/>
  <c r="S7" i="9"/>
  <c r="U6" i="9"/>
  <c r="S13" i="9"/>
  <c r="U9" i="9"/>
  <c r="R13" i="9"/>
  <c r="U10" i="9"/>
  <c r="S5" i="9"/>
  <c r="T12" i="9"/>
  <c r="U13" i="9"/>
  <c r="V2" i="9"/>
  <c r="S3" i="9"/>
  <c r="W6" i="9"/>
  <c r="V3" i="9"/>
  <c r="S2" i="9"/>
  <c r="W9" i="9"/>
  <c r="V4" i="9"/>
  <c r="W12" i="9"/>
  <c r="R5" i="9"/>
  <c r="U4" i="9"/>
  <c r="U5" i="9"/>
  <c r="R9" i="9"/>
  <c r="T13" i="9"/>
  <c r="T4" i="9"/>
  <c r="T7" i="9"/>
  <c r="V7" i="9"/>
  <c r="R3" i="9"/>
  <c r="T2" i="9"/>
  <c r="W3" i="9"/>
  <c r="R4" i="9"/>
  <c r="W13" i="9"/>
  <c r="AI25" i="6"/>
  <c r="AH25" i="1"/>
  <c r="AP25" i="1" s="1"/>
  <c r="AI7" i="6"/>
  <c r="AH7" i="1"/>
  <c r="AI15" i="6"/>
  <c r="AH15" i="1"/>
  <c r="AP15" i="1" s="1"/>
  <c r="AI36" i="6"/>
  <c r="AH36" i="1"/>
  <c r="AI18" i="6"/>
  <c r="AH18" i="1"/>
  <c r="AP18" i="1" s="1"/>
  <c r="AN6" i="6"/>
  <c r="AN5" i="1"/>
  <c r="AH30" i="1"/>
  <c r="AP30" i="1" s="1"/>
  <c r="AI30" i="6"/>
  <c r="AI6" i="6"/>
  <c r="AI5" i="1"/>
  <c r="AH6" i="1"/>
  <c r="AI29" i="6"/>
  <c r="AH29" i="1"/>
  <c r="AP29" i="1" s="1"/>
  <c r="AI34" i="6"/>
  <c r="AH34" i="1"/>
  <c r="AI28" i="6"/>
  <c r="AH28" i="1"/>
  <c r="AP28" i="1" s="1"/>
  <c r="AI19" i="6"/>
  <c r="AH19" i="1"/>
  <c r="AP19" i="1" s="1"/>
  <c r="AI23" i="6"/>
  <c r="AH23" i="1"/>
  <c r="AP23" i="1" s="1"/>
  <c r="AI35" i="6"/>
  <c r="AH35" i="1"/>
  <c r="AH16" i="1"/>
  <c r="AP16" i="1" s="1"/>
  <c r="AI16" i="6"/>
  <c r="AI26" i="6"/>
  <c r="AH26" i="1"/>
  <c r="AP26" i="1" s="1"/>
  <c r="T3" i="9"/>
  <c r="V5" i="9"/>
  <c r="S11" i="9"/>
  <c r="R7" i="9"/>
  <c r="S8" i="9"/>
  <c r="V11" i="9"/>
  <c r="R6" i="9"/>
  <c r="S6" i="9"/>
  <c r="R8" i="9"/>
  <c r="V10" i="9"/>
  <c r="V9" i="9"/>
  <c r="V6" i="9"/>
  <c r="V12" i="9"/>
  <c r="U3" i="9"/>
  <c r="R10" i="9"/>
  <c r="W4" i="9"/>
  <c r="R11" i="9"/>
  <c r="S12" i="9"/>
  <c r="W5" i="9"/>
  <c r="S10" i="9"/>
  <c r="T6" i="9"/>
  <c r="T11" i="9"/>
  <c r="T10" i="9"/>
  <c r="U7" i="9"/>
  <c r="V8" i="9"/>
  <c r="V13" i="9"/>
  <c r="U12" i="9"/>
  <c r="AI33" i="6"/>
  <c r="AH33" i="1"/>
  <c r="AP33" i="1" s="1"/>
  <c r="AK6" i="6"/>
  <c r="AK5" i="1"/>
  <c r="AI11" i="6"/>
  <c r="AH11" i="1"/>
  <c r="AP11" i="1" s="1"/>
  <c r="AI21" i="6"/>
  <c r="AH21" i="1"/>
  <c r="AL6" i="6"/>
  <c r="AL5" i="1"/>
  <c r="AI24" i="6"/>
  <c r="AH24" i="1"/>
  <c r="AP24" i="1" s="1"/>
  <c r="AI22" i="6"/>
  <c r="AH22" i="1"/>
  <c r="AP22" i="1" s="1"/>
  <c r="AI8" i="6"/>
  <c r="AH8" i="1"/>
  <c r="AI31" i="6"/>
  <c r="AH31" i="1"/>
  <c r="AP31" i="1" s="1"/>
  <c r="AI14" i="6"/>
  <c r="AH14" i="1"/>
  <c r="AP14" i="1" s="1"/>
  <c r="AI10" i="6"/>
  <c r="AH10" i="1"/>
  <c r="AP10" i="1" s="1"/>
  <c r="AI12" i="6"/>
  <c r="AH12" i="1"/>
  <c r="AP12" i="1" s="1"/>
  <c r="AI27" i="6"/>
  <c r="AH27" i="1"/>
  <c r="AP27" i="1" s="1"/>
  <c r="AH20" i="1"/>
  <c r="AP20" i="1" s="1"/>
  <c r="AI20" i="6"/>
  <c r="AM5" i="1"/>
  <c r="AM6" i="6"/>
  <c r="AI32" i="6"/>
  <c r="AH32" i="1"/>
  <c r="AP32" i="1" s="1"/>
  <c r="AI9" i="6"/>
  <c r="AH9" i="1"/>
  <c r="AP9" i="1" s="1"/>
  <c r="AI13" i="6"/>
  <c r="AH13" i="1"/>
  <c r="AP13" i="1" s="1"/>
  <c r="AI17" i="6"/>
  <c r="AH17" i="1"/>
  <c r="AP17" i="1" s="1"/>
  <c r="AJ6" i="6"/>
  <c r="AJ5" i="1"/>
  <c r="AP8" i="1" l="1"/>
  <c r="AP8" i="6" s="1"/>
  <c r="AH8" i="6"/>
  <c r="AH21" i="6"/>
  <c r="AP21" i="6" s="1"/>
  <c r="AP21" i="1"/>
  <c r="AS5" i="1"/>
  <c r="AK5" i="6"/>
  <c r="AS5" i="6" s="1"/>
  <c r="AN5" i="6"/>
  <c r="AV5" i="6" s="1"/>
  <c r="AV5" i="1"/>
  <c r="AH36" i="6"/>
  <c r="AP36" i="1"/>
  <c r="AP36" i="6" s="1"/>
  <c r="AH7" i="6"/>
  <c r="AP7" i="1"/>
  <c r="AP7" i="6" s="1"/>
  <c r="AJ5" i="6"/>
  <c r="AR5" i="6" s="1"/>
  <c r="AR5" i="1"/>
  <c r="AT5" i="1"/>
  <c r="AL5" i="6"/>
  <c r="AT5" i="6" s="1"/>
  <c r="AI5" i="6"/>
  <c r="AQ5" i="6" s="1"/>
  <c r="AQ5" i="1"/>
  <c r="AU5" i="1"/>
  <c r="AM5" i="6"/>
  <c r="AU5" i="6" s="1"/>
  <c r="AH35" i="6"/>
  <c r="AP35" i="1"/>
  <c r="AP35" i="6" s="1"/>
  <c r="AP34" i="1"/>
  <c r="AP34" i="6" s="1"/>
  <c r="AH34" i="6"/>
  <c r="AH6" i="6"/>
  <c r="AP6" i="1"/>
  <c r="AP6" i="6" s="1"/>
</calcChain>
</file>

<file path=xl/sharedStrings.xml><?xml version="1.0" encoding="utf-8"?>
<sst xmlns="http://schemas.openxmlformats.org/spreadsheetml/2006/main" count="436" uniqueCount="266">
  <si>
    <t>(SliceOffset)</t>
  </si>
  <si>
    <t>MainRope-Deviation</t>
  </si>
  <si>
    <t xml:space="preserve"> Columns L-Q: 3d     (BarGraphic_3d)</t>
  </si>
  <si>
    <t>Layer</t>
  </si>
  <si>
    <t>A</t>
  </si>
  <si>
    <t>B</t>
  </si>
  <si>
    <t>C</t>
  </si>
  <si>
    <t>D</t>
  </si>
  <si>
    <t>X</t>
  </si>
  <si>
    <t>Groups (sliced), left wing mirrored</t>
  </si>
  <si>
    <t>Layers (sliced)</t>
  </si>
  <si>
    <t>Jitter (sliced)</t>
  </si>
  <si>
    <t>CanopyLayer</t>
  </si>
  <si>
    <t>a</t>
  </si>
  <si>
    <t>b</t>
  </si>
  <si>
    <t>c</t>
  </si>
  <si>
    <t>d</t>
  </si>
  <si>
    <t>e</t>
  </si>
  <si>
    <t>x</t>
  </si>
  <si>
    <t>SingleChord (sliced), left wing mirrored</t>
  </si>
  <si>
    <t xml:space="preserve"> Columns S-X: 2d Groups     (LineGraphic_horizontal)</t>
  </si>
  <si>
    <t>Group</t>
  </si>
  <si>
    <t>Chord_ID</t>
  </si>
  <si>
    <t xml:space="preserve"> Columns Z-AE: 2d Layers     (LineGraphic_vertical)</t>
  </si>
  <si>
    <t xml:space="preserve"> Columns AG-AN: 2d GalleryJitter     (LineGraphic_vertical)</t>
  </si>
  <si>
    <t xml:space="preserve"> Columns AP-AU: 2d SingleChord     (LineGraphic_horizontal)</t>
  </si>
  <si>
    <t>InputData and Processing.</t>
  </si>
  <si>
    <t xml:space="preserve"> Columns A-B: Canopy-Position  ( right wing = negativ chord-id. )</t>
  </si>
  <si>
    <t xml:space="preserve"> Columns C-D: MainRope-Setup   ( right wing = negativ chordgroup-id. )</t>
  </si>
  <si>
    <t xml:space="preserve"> Columns E-F: SetValue and MeasuredValue</t>
  </si>
  <si>
    <t xml:space="preserve"> Columns G-J: Deviations (raw, centered, mean of mainrope, jitter within mainrope)</t>
  </si>
  <si>
    <t>Calc.</t>
  </si>
  <si>
    <t xml:space="preserve"> a,b,c,d,e,x</t>
  </si>
  <si>
    <t xml:space="preserve"> -15,…15</t>
  </si>
  <si>
    <t>A,B,C,D,X</t>
  </si>
  <si>
    <t xml:space="preserve"> -5,...5</t>
  </si>
  <si>
    <t>Dev.Meanval:</t>
  </si>
  <si>
    <t>CANOPY</t>
  </si>
  <si>
    <t>MAINROPE</t>
  </si>
  <si>
    <t>DATASHEET</t>
  </si>
  <si>
    <t>LASER</t>
  </si>
  <si>
    <t>LayerGroup</t>
  </si>
  <si>
    <t>ChordGroup</t>
  </si>
  <si>
    <t>SETvalue</t>
  </si>
  <si>
    <t>MEASvalue</t>
  </si>
  <si>
    <t>Deviation</t>
  </si>
  <si>
    <t>Dev.Centered</t>
  </si>
  <si>
    <t>Dev.MainRope</t>
  </si>
  <si>
    <t>GalleryJitter</t>
  </si>
  <si>
    <t>3R</t>
  </si>
  <si>
    <t>2R</t>
  </si>
  <si>
    <t>1R</t>
  </si>
  <si>
    <t>1L</t>
  </si>
  <si>
    <t>2L</t>
  </si>
  <si>
    <t>3L</t>
  </si>
  <si>
    <t>OpenTrimSource.csv</t>
  </si>
  <si>
    <t>(append lines)</t>
  </si>
  <si>
    <t>SETVALUE</t>
  </si>
  <si>
    <t xml:space="preserve"> Rows 69-210</t>
  </si>
  <si>
    <t>SingleCalculation</t>
  </si>
  <si>
    <t xml:space="preserve">Use Worksheet 'OTS' for Data-Input </t>
  </si>
  <si>
    <t>/!\    DO NOT MODIFY THIS WORKSHEET   /!\</t>
  </si>
  <si>
    <t>CalcDocu:</t>
  </si>
  <si>
    <t>/!\ ColumnA: same Number --&gt; same Chord</t>
  </si>
  <si>
    <t xml:space="preserve">/!\ ColumnB: same Number --&gt; same ChordGroup </t>
  </si>
  <si>
    <t>LEFTMEASVALUE</t>
  </si>
  <si>
    <t>RIGHTMEASVALUE</t>
  </si>
  <si>
    <t>OTS</t>
  </si>
  <si>
    <t>(StartChord)</t>
  </si>
  <si>
    <t>(StartMain)</t>
  </si>
  <si>
    <t>MAIN_LEN</t>
  </si>
  <si>
    <t>RISER_LEN</t>
  </si>
  <si>
    <t>FORK1_LEN</t>
  </si>
  <si>
    <t>FORK2_LEN</t>
  </si>
  <si>
    <t>TOP_LEN</t>
  </si>
  <si>
    <t>CONNECT_REDUCTION</t>
  </si>
  <si>
    <t>12r</t>
  </si>
  <si>
    <t>11r</t>
  </si>
  <si>
    <t>10r</t>
  </si>
  <si>
    <t>9r</t>
  </si>
  <si>
    <t>8r</t>
  </si>
  <si>
    <t>7r</t>
  </si>
  <si>
    <t>6r</t>
  </si>
  <si>
    <t>5r</t>
  </si>
  <si>
    <t>4r</t>
  </si>
  <si>
    <t>3r</t>
  </si>
  <si>
    <t>2r</t>
  </si>
  <si>
    <t>1r</t>
  </si>
  <si>
    <t>1l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</si>
  <si>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</si>
  <si>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</si>
  <si>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</si>
  <si>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</si>
  <si>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</si>
  <si>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</si>
  <si>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</si>
  <si>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</si>
  <si>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</si>
  <si>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</si>
  <si>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</si>
  <si>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Laser-BlueTooth-Start:</t>
  </si>
  <si>
    <t>in D2 (left) or E2 (right)</t>
  </si>
  <si>
    <t>DL</t>
  </si>
  <si>
    <t>AS</t>
  </si>
  <si>
    <t>AS+</t>
  </si>
  <si>
    <t>OFFSET</t>
  </si>
  <si>
    <t>SL</t>
  </si>
  <si>
    <t>LOOPTYPE</t>
  </si>
  <si>
    <t>TRIMLINE</t>
  </si>
  <si>
    <t>C1</t>
  </si>
  <si>
    <t>C2</t>
  </si>
  <si>
    <t>A1</t>
  </si>
  <si>
    <t>A2</t>
  </si>
  <si>
    <t xml:space="preserve">Kappe; Stamm; Soll; links; rechts; </t>
  </si>
  <si>
    <t xml:space="preserve">5-Spalten-Eingabemaske. </t>
  </si>
  <si>
    <t xml:space="preserve">11-Spalten-Eingabemaske. </t>
  </si>
  <si>
    <t>Open-Trim-Standard v1.0:   LineConfiguration, SetValue, MeasValues</t>
  </si>
  <si>
    <t>Open-Trim-Standard v1.1:   incl. StammTrim-Doku</t>
  </si>
  <si>
    <t>MEASURED_LOOPS</t>
  </si>
  <si>
    <t>toploop</t>
  </si>
  <si>
    <t>single</t>
  </si>
  <si>
    <t>ankerstich</t>
  </si>
  <si>
    <t>anker+dl</t>
  </si>
  <si>
    <t>I</t>
  </si>
  <si>
    <t>V</t>
  </si>
  <si>
    <t>H</t>
  </si>
  <si>
    <t>A3</t>
  </si>
  <si>
    <t>B1</t>
  </si>
  <si>
    <t>B2</t>
  </si>
  <si>
    <t>B3</t>
  </si>
  <si>
    <t>C3</t>
  </si>
  <si>
    <t>O-Ring10</t>
  </si>
  <si>
    <t>O-Ring15</t>
  </si>
  <si>
    <t>O-Ring20</t>
  </si>
  <si>
    <t>O-Ring25</t>
  </si>
  <si>
    <t>O10</t>
  </si>
  <si>
    <t>O15</t>
  </si>
  <si>
    <t>O20</t>
  </si>
  <si>
    <t>O25</t>
  </si>
  <si>
    <t>D1</t>
  </si>
  <si>
    <t>D2</t>
  </si>
  <si>
    <t>Try for best Trim</t>
  </si>
  <si>
    <t>NEW_LOOPS</t>
  </si>
  <si>
    <t>HI</t>
  </si>
  <si>
    <t>anker+top</t>
  </si>
  <si>
    <t>Diamenter</t>
  </si>
  <si>
    <t>Element</t>
  </si>
  <si>
    <t>Maillot</t>
  </si>
  <si>
    <t>Rope</t>
  </si>
  <si>
    <t>doubleloop</t>
  </si>
  <si>
    <t>anker+dl+top</t>
  </si>
  <si>
    <t>BrandTypeSize</t>
  </si>
  <si>
    <t>ANCILLARYDATA</t>
  </si>
  <si>
    <t>SerialNumb</t>
  </si>
  <si>
    <t>CheckDate</t>
  </si>
  <si>
    <t>Open-Trim-Standard v1.2:   incl. Glider-Doku (ancillary-data)</t>
  </si>
  <si>
    <t xml:space="preserve">13-Spalten-Eingabemaske. </t>
  </si>
  <si>
    <t>C; M; S; L; R; Descriptor; LoopTyp; Offset; Trimleine; linksLoop; rechtsLoop</t>
  </si>
  <si>
    <t xml:space="preserve">C; M; S; L; R; D; L; O; T; l; r; Ancillarytype, ancillaryValue; </t>
  </si>
  <si>
    <t>4R</t>
  </si>
  <si>
    <t>4L</t>
  </si>
  <si>
    <t>NoLoop-Trim (virtual)</t>
  </si>
  <si>
    <t>Proposal-Trim</t>
  </si>
  <si>
    <t>Measured-Trim</t>
  </si>
  <si>
    <t>Measured-Arc</t>
  </si>
  <si>
    <t>UsedSetvalues</t>
  </si>
  <si>
    <t>Proposal-Arc</t>
  </si>
  <si>
    <t>Proposal</t>
  </si>
  <si>
    <t>NoLoops</t>
  </si>
  <si>
    <t>UsedHardware</t>
  </si>
  <si>
    <t>Checker</t>
  </si>
  <si>
    <t>Descriptor</t>
  </si>
  <si>
    <t>leftLOOP</t>
  </si>
  <si>
    <t>rightLOOP</t>
  </si>
  <si>
    <t>SN# 93/0424, Multicolor</t>
  </si>
  <si>
    <t>rippenrelativ</t>
  </si>
  <si>
    <t>gruppenrelativ</t>
  </si>
  <si>
    <t>Preflight Check:</t>
  </si>
  <si>
    <t>Vorbereitung:</t>
  </si>
  <si>
    <t>Tragegurt am Gurtzeug einhängen,</t>
  </si>
  <si>
    <t>kappenseitig Spannen (bis paarweise LeinenDurchhang gleich),</t>
  </si>
  <si>
    <t>Direktvergleich der VorflugcheckMarkierungen.</t>
  </si>
  <si>
    <t xml:space="preserve">je nach Abweichung: </t>
  </si>
  <si>
    <t>Starten bzw.</t>
  </si>
  <si>
    <t>Schirm zum TrimTune schicken.</t>
  </si>
  <si>
    <t>LeinenDifferenz --&gt; Abstand von den Flares.</t>
  </si>
  <si>
    <t xml:space="preserve">kappenseitig mit Stift Markierungen auf Galerieleinen anbringen, </t>
  </si>
  <si>
    <t>Paraphil, Idefix</t>
  </si>
  <si>
    <t>Airvave, Back Magic 24</t>
  </si>
  <si>
    <t>VALUEANCILLARY</t>
  </si>
  <si>
    <t>I'</t>
  </si>
  <si>
    <t>H'</t>
  </si>
  <si>
    <t>HI'</t>
  </si>
  <si>
    <t>SL'</t>
  </si>
  <si>
    <t>AS'</t>
  </si>
  <si>
    <t>AS+'</t>
  </si>
  <si>
    <t>Measured Data</t>
  </si>
  <si>
    <t>MAIN</t>
  </si>
  <si>
    <t>GROUP</t>
  </si>
  <si>
    <t>VALUE_insteadSUM</t>
  </si>
  <si>
    <t>No LoopEntry?   -&gt;  No TrialDisplay!</t>
  </si>
  <si>
    <t>2020_03_29, 16:41</t>
  </si>
  <si>
    <t>BHV GS-01-3148-90</t>
  </si>
  <si>
    <t>Differenzmessung mit Geodreieck</t>
  </si>
  <si>
    <t>Value</t>
  </si>
  <si>
    <t>Symbol</t>
  </si>
  <si>
    <t>Value or Symbol</t>
  </si>
  <si>
    <t>Idefix: genericTrimCalc_V6volLibre</t>
  </si>
  <si>
    <t>Profil_index</t>
  </si>
  <si>
    <t>Chord_index</t>
  </si>
  <si>
    <t>rippenrelativ: ein Bezugspunkt je Rippe</t>
  </si>
  <si>
    <t>gruppenrelativ: ein Bezugspunkt je Stammgruppe</t>
  </si>
  <si>
    <t>profil_id</t>
  </si>
  <si>
    <t>chord_id</t>
  </si>
  <si>
    <t>save this register as *.CSV</t>
  </si>
  <si>
    <t>recommended filename:</t>
  </si>
  <si>
    <t>genericTrimCalc_v8(c,p,r)</t>
  </si>
  <si>
    <t xml:space="preserve">Vol-Libre, 2020_04_03, Idefix </t>
  </si>
  <si>
    <t>Hint:</t>
  </si>
  <si>
    <t>Trial-Loops in register 'Graphics' are only for estimation and won't be saved.</t>
  </si>
  <si>
    <t xml:space="preserve">I. modify only white fields. </t>
  </si>
  <si>
    <t>II. start in 'SetvalCalc' with column:</t>
  </si>
  <si>
    <t>F</t>
  </si>
  <si>
    <t>E</t>
  </si>
  <si>
    <t>G</t>
  </si>
  <si>
    <t>index chords (1..n)</t>
  </si>
  <si>
    <t>enter corresponding main-layer (A..D)</t>
  </si>
  <si>
    <t>J</t>
  </si>
  <si>
    <t>Known total-length. Value will be copied to column C</t>
  </si>
  <si>
    <t>of course it's possible to append lines. This tool/standard is generic ;-)</t>
  </si>
  <si>
    <t>index profil (a..x)</t>
  </si>
  <si>
    <t>enter corresponding main-group (1..m)</t>
  </si>
  <si>
    <t>it's helpful, to use AutoExpand/AutoNumbering-Functionalty of Excel for these steps</t>
  </si>
  <si>
    <t>KLMNOP</t>
  </si>
  <si>
    <t>Known single-lengths. Sum will be copied to column C,  but only if J is empty</t>
  </si>
  <si>
    <t>measurement value, left wing (backbord)</t>
  </si>
  <si>
    <t>measurement value, right wing (steeringbord)</t>
  </si>
  <si>
    <t>III. continue in 'OTS' in column:</t>
  </si>
  <si>
    <t>..on left wing and ..</t>
  </si>
  <si>
    <t>K</t>
  </si>
  <si>
    <t>..on right wing</t>
  </si>
  <si>
    <t>this generic indexing might differ from Manufacturer-Indexing</t>
  </si>
  <si>
    <t>$e$2</t>
  </si>
  <si>
    <t>diameter of maillot</t>
  </si>
  <si>
    <t>$e$3</t>
  </si>
  <si>
    <t>diameter of mainline. LoopValues will be estimated in Column H</t>
  </si>
  <si>
    <t>you might also enter arbitrary Descriptor/Symbol/Value-tripletts in Column F,G,H</t>
  </si>
  <si>
    <t>mainrope-looptypes during measurement ..</t>
  </si>
  <si>
    <t>File -&gt; SaveAs -&gt; FileType -&gt; .CSV -&gt; Filename -&gt; Yes,OnlyRegister'OTS'</t>
  </si>
  <si>
    <t>IV. finalize in 'LoopTypes'</t>
  </si>
  <si>
    <t>flip back to register 'OTS'</t>
  </si>
  <si>
    <t>V. save data (register 'OTS')</t>
  </si>
  <si>
    <t>styleguide: 'BrandTypeSize_Serialnumber_Date.csv</t>
  </si>
  <si>
    <t>saving Excel is not necessary</t>
  </si>
  <si>
    <t>if not applicable, use: 'BrandTypeSize_NA_NA.csv', to create a Template.csv</t>
  </si>
  <si>
    <t>T50:W56</t>
  </si>
  <si>
    <t>BrandGliderSize_Serialnumber_Dateofmeasurement.CSV</t>
  </si>
  <si>
    <t>M2:M4</t>
  </si>
  <si>
    <t>GliderbrandTypeSize, Serialnumber, Measurmentdate</t>
  </si>
  <si>
    <t xml:space="preserve">enter loop-symbols for trim-trials </t>
  </si>
  <si>
    <t>Use Screenshot, for Docu or TrialTemplate before next measurement.</t>
  </si>
  <si>
    <t>VII. again: exit Excel, discarding changes.</t>
  </si>
  <si>
    <t xml:space="preserve">V.c.  use 'BrandTypeSize_Serialnumber_Date.csv': for storage, as template, for sharing with other users, for use in other applications... </t>
  </si>
  <si>
    <t>V.b.  now you may exit Excel (discarding changes!)</t>
  </si>
  <si>
    <t>V.d.  restart Excel, open and copy 'BrandTypeSize_NA_NA.csv', paste to register 'OTS'</t>
  </si>
  <si>
    <t>VI. visualization and trim-trial in 'Graphics'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</si>
</sst>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5" tint="-0.249977111117893"/>
      <name val="Aharoni"/>
      <charset val="177"/>
    </font>
    <font>
      <sz val="13"/>
      <color theme="5" tint="-0.249977111117893"/>
      <name val="Aharoni"/>
      <charset val="177"/>
    </font>
    <font>
      <sz val="11"/>
      <color theme="5" tint="-0.249977111117893"/>
      <name val="Aharoni"/>
      <charset val="177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20"/>
      <color theme="5" tint="-0.249977111117893"/>
      <name val="Aharoni"/>
      <charset val="177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Border="1"/>
    <xf numFmtId="0" fontId="0" fillId="0" borderId="0" xfId="0" applyAlignment="1">
      <alignment horizontal="center"/>
    </xf>
    <xf numFmtId="0" fontId="32" fillId="0" borderId="0" xfId="0" applyFont="1" applyBorder="1"/>
    <xf numFmtId="0" fontId="32" fillId="0" borderId="0" xfId="0" applyFont="1"/>
    <xf numFmtId="0" fontId="32" fillId="0" borderId="0" xfId="0" applyFont="1" applyAlignment="1">
      <alignment vertical="center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0" fontId="0" fillId="35" borderId="0" xfId="0" applyFill="1" applyAlignment="1">
      <alignment horizontal="right"/>
    </xf>
    <xf numFmtId="0" fontId="0" fillId="35" borderId="0" xfId="0" applyFill="1" applyAlignment="1">
      <alignment horizontal="left"/>
    </xf>
    <xf numFmtId="0" fontId="0" fillId="33" borderId="0" xfId="0" applyFill="1"/>
    <xf numFmtId="0" fontId="0" fillId="34" borderId="0" xfId="0" applyFill="1" applyBorder="1" applyAlignment="1">
      <alignment horizontal="center"/>
    </xf>
    <xf numFmtId="0" fontId="0" fillId="35" borderId="0" xfId="0" applyFill="1"/>
    <xf numFmtId="0" fontId="32" fillId="35" borderId="0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right"/>
    </xf>
    <xf numFmtId="0" fontId="0" fillId="33" borderId="0" xfId="0" applyFill="1" applyAlignment="1"/>
    <xf numFmtId="0" fontId="0" fillId="40" borderId="0" xfId="0" applyFill="1" applyAlignment="1">
      <alignment horizontal="right"/>
    </xf>
    <xf numFmtId="0" fontId="29" fillId="0" borderId="0" xfId="0" applyFont="1" applyAlignment="1">
      <alignment horizontal="left" vertical="center"/>
    </xf>
    <xf numFmtId="0" fontId="36" fillId="0" borderId="0" xfId="0" applyFont="1"/>
    <xf numFmtId="0" fontId="0" fillId="33" borderId="0" xfId="0" applyFill="1" applyAlignment="1">
      <alignment horizontal="right"/>
    </xf>
    <xf numFmtId="0" fontId="32" fillId="0" borderId="0" xfId="0" applyFont="1" applyFill="1" applyBorder="1"/>
    <xf numFmtId="0" fontId="0" fillId="33" borderId="0" xfId="0" applyFill="1" applyAlignment="1">
      <alignment horizontal="left"/>
    </xf>
    <xf numFmtId="0" fontId="0" fillId="40" borderId="0" xfId="0" applyFill="1" applyAlignment="1">
      <alignment horizontal="left"/>
    </xf>
    <xf numFmtId="0" fontId="3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2" fillId="34" borderId="0" xfId="0" applyFont="1" applyFill="1" applyBorder="1"/>
    <xf numFmtId="0" fontId="32" fillId="33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32" fillId="39" borderId="0" xfId="0" applyFont="1" applyFill="1" applyAlignment="1">
      <alignment horizontal="center"/>
    </xf>
    <xf numFmtId="0" fontId="30" fillId="34" borderId="0" xfId="0" applyFont="1" applyFill="1" applyBorder="1"/>
    <xf numFmtId="0" fontId="32" fillId="34" borderId="0" xfId="0" applyFont="1" applyFill="1" applyBorder="1" applyAlignment="1">
      <alignment vertical="center"/>
    </xf>
    <xf numFmtId="0" fontId="0" fillId="34" borderId="23" xfId="0" applyFill="1" applyBorder="1"/>
    <xf numFmtId="0" fontId="0" fillId="34" borderId="24" xfId="0" applyFill="1" applyBorder="1"/>
    <xf numFmtId="0" fontId="32" fillId="34" borderId="24" xfId="0" applyFont="1" applyFill="1" applyBorder="1"/>
    <xf numFmtId="0" fontId="32" fillId="34" borderId="24" xfId="0" applyFont="1" applyFill="1" applyBorder="1" applyAlignment="1">
      <alignment vertical="center"/>
    </xf>
    <xf numFmtId="0" fontId="0" fillId="34" borderId="25" xfId="0" applyFill="1" applyBorder="1"/>
    <xf numFmtId="0" fontId="0" fillId="34" borderId="26" xfId="0" applyFill="1" applyBorder="1"/>
    <xf numFmtId="0" fontId="0" fillId="34" borderId="0" xfId="0" applyFill="1" applyBorder="1"/>
    <xf numFmtId="0" fontId="0" fillId="34" borderId="27" xfId="0" applyFill="1" applyBorder="1"/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14" xfId="0" applyFill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37" fillId="34" borderId="32" xfId="0" applyFont="1" applyFill="1" applyBorder="1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0" fillId="34" borderId="32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0" xfId="0" applyAlignment="1"/>
    <xf numFmtId="0" fontId="0" fillId="0" borderId="0" xfId="0" quotePrefix="1" applyAlignment="1"/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 2" xfId="43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66FF66"/>
      <color rgb="FFCCFFFF"/>
      <color rgb="FFCCECFF"/>
      <color rgb="FF66FFFF"/>
      <color rgb="FFCCFFCC"/>
      <color rgb="FF00FF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PreflightCheck!$H$1:$I$1</c:f>
          <c:strCache>
            <c:ptCount val="1"/>
            <c:pt idx="0">
              <c:v>Airvave, Back Magic 24,  LeinenDifferenz:  rippenrelativ</c:v>
            </c:pt>
          </c:strCache>
        </c:strRef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PreflightCheck!$J$1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1"/>
            <c:spPr>
              <a:solidFill>
                <a:srgbClr val="C00000"/>
              </a:solidFill>
            </c:spPr>
          </c:marker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PreflightCheck!$J$2:$J$13</c:f>
              <c:numCache>
                <c:formatCode>General</c:formatCode>
                <c:ptCount val="12"/>
                <c:pt idx="0">
                  <c:v>53</c:v>
                </c:pt>
                <c:pt idx="1">
                  <c:v>54</c:v>
                </c:pt>
                <c:pt idx="2">
                  <c:v>56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51</c:v>
                </c:pt>
                <c:pt idx="10">
                  <c:v>51</c:v>
                </c:pt>
                <c:pt idx="1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PreflightCheck!$K$1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PreflightCheck!$K$2:$K$13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PreflightCheck!$L$1</c:f>
              <c:strCache>
                <c:ptCount val="1"/>
                <c:pt idx="0">
                  <c:v>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</c:spPr>
          </c:marker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PreflightCheck!$L$2:$L$13</c:f>
              <c:numCache>
                <c:formatCode>General</c:formatCode>
                <c:ptCount val="12"/>
                <c:pt idx="0">
                  <c:v>33</c:v>
                </c:pt>
                <c:pt idx="1">
                  <c:v>34</c:v>
                </c:pt>
                <c:pt idx="2">
                  <c:v>36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PreflightCheck!$M$1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PreflightCheck!$M$2:$M$13</c:f>
              <c:numCache>
                <c:formatCode>General</c:formatCode>
                <c:ptCount val="12"/>
                <c:pt idx="0">
                  <c:v>143</c:v>
                </c:pt>
                <c:pt idx="1">
                  <c:v>144</c:v>
                </c:pt>
                <c:pt idx="2">
                  <c:v>146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PreflightCheck!$N$1</c:f>
              <c:strCache>
                <c:ptCount val="1"/>
                <c:pt idx="0">
                  <c:v>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</c:spPr>
          </c:marker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PreflightCheck!$N$2:$N$13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PreflightCheck!$O$1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</c:spPr>
          </c:marker>
          <c:cat>
            <c:numRef>
              <c:f>PreflightCheck!$I$2:$I$13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PreflightCheck!$O$2:$O$13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9024"/>
        <c:axId val="97649792"/>
      </c:lineChart>
      <c:catAx>
        <c:axId val="976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49792"/>
        <c:crosses val="autoZero"/>
        <c:auto val="1"/>
        <c:lblAlgn val="ctr"/>
        <c:lblOffset val="100"/>
        <c:noMultiLvlLbl val="0"/>
      </c:catAx>
      <c:valAx>
        <c:axId val="976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de-DE"/>
          </a:p>
        </c:txPr>
        <c:crossAx val="97649024"/>
        <c:crosses val="autoZero"/>
        <c:crossBetween val="between"/>
      </c:valAx>
    </c:plotArea>
    <c:legend>
      <c:legendPos val="tr"/>
      <c:layout/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Graphics!$Z$5</c:f>
          <c:strCache>
            <c:ptCount val="1"/>
            <c:pt idx="0">
              <c:v>Measured-Arc</c:v>
            </c:pt>
          </c:strCache>
        </c:strRef>
      </c:tx>
      <c:layout>
        <c:manualLayout>
          <c:xMode val="edge"/>
          <c:yMode val="edge"/>
          <c:x val="0.37479949499983389"/>
          <c:y val="0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2146794871794871E-2"/>
          <c:y val="0.13741694722990613"/>
          <c:w val="0.87570621468926557"/>
          <c:h val="0.61864464159374966"/>
        </c:manualLayout>
      </c:layout>
      <c:lineChart>
        <c:grouping val="standard"/>
        <c:varyColors val="0"/>
        <c:ser>
          <c:idx val="0"/>
          <c:order val="0"/>
          <c:tx>
            <c:strRef>
              <c:f>Graphics!$M$5</c:f>
              <c:strCache>
                <c:ptCount val="1"/>
                <c:pt idx="0">
                  <c:v>A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Graphics!$AA$8:$AA$14</c:f>
              <c:numCache>
                <c:formatCode>General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16</c:v>
                </c:pt>
                <c:pt idx="3">
                  <c:v>#N/A</c:v>
                </c:pt>
                <c:pt idx="4">
                  <c:v>18</c:v>
                </c:pt>
                <c:pt idx="5">
                  <c:v>20</c:v>
                </c:pt>
                <c:pt idx="6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Graphics!$AB$8:$AB$14</c:f>
              <c:numCache>
                <c:formatCode>General</c:formatCode>
                <c:ptCount val="7"/>
                <c:pt idx="0">
                  <c:v>39</c:v>
                </c:pt>
                <c:pt idx="1">
                  <c:v>37</c:v>
                </c:pt>
                <c:pt idx="2">
                  <c:v>42</c:v>
                </c:pt>
                <c:pt idx="3">
                  <c:v>#N/A</c:v>
                </c:pt>
                <c:pt idx="4">
                  <c:v>47</c:v>
                </c:pt>
                <c:pt idx="5">
                  <c:v>44</c:v>
                </c:pt>
                <c:pt idx="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ln w="444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2">
                  <a:lumMod val="50000"/>
                </a:schemeClr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Graphics!$AC$8:$AC$14</c:f>
              <c:numCache>
                <c:formatCode>General</c:formatCode>
                <c:ptCount val="7"/>
                <c:pt idx="0">
                  <c:v>60</c:v>
                </c:pt>
                <c:pt idx="1">
                  <c:v>57</c:v>
                </c:pt>
                <c:pt idx="2">
                  <c:v>60</c:v>
                </c:pt>
                <c:pt idx="3">
                  <c:v>#N/A</c:v>
                </c:pt>
                <c:pt idx="4">
                  <c:v>60</c:v>
                </c:pt>
                <c:pt idx="5">
                  <c:v>57</c:v>
                </c:pt>
                <c:pt idx="6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Graphics!$AD$8:$AD$14</c:f>
              <c:numCache>
                <c:formatCode>General</c:formatCode>
                <c:ptCount val="7"/>
                <c:pt idx="0">
                  <c:v>#N/A</c:v>
                </c:pt>
                <c:pt idx="1">
                  <c:v>78</c:v>
                </c:pt>
                <c:pt idx="2">
                  <c:v>81</c:v>
                </c:pt>
                <c:pt idx="3">
                  <c:v>#N/A</c:v>
                </c:pt>
                <c:pt idx="4">
                  <c:v>84</c:v>
                </c:pt>
                <c:pt idx="5">
                  <c:v>81</c:v>
                </c:pt>
                <c:pt idx="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8592"/>
        <c:axId val="124960128"/>
      </c:lineChart>
      <c:catAx>
        <c:axId val="1249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60128"/>
        <c:crosses val="autoZero"/>
        <c:auto val="1"/>
        <c:lblAlgn val="ctr"/>
        <c:lblOffset val="100"/>
        <c:noMultiLvlLbl val="0"/>
      </c:catAx>
      <c:valAx>
        <c:axId val="124960128"/>
        <c:scaling>
          <c:orientation val="minMax"/>
          <c:max val="99"/>
          <c:min val="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4958592"/>
        <c:crosses val="autoZero"/>
        <c:crossBetween val="between"/>
        <c:majorUnit val="20"/>
        <c:minorUnit val="5"/>
      </c:valAx>
    </c:plotArea>
    <c:legend>
      <c:legendPos val="b"/>
      <c:layout>
        <c:manualLayout>
          <c:xMode val="edge"/>
          <c:yMode val="edge"/>
          <c:x val="0.21927539120901027"/>
          <c:y val="0.82207921979295728"/>
          <c:w val="0.7807246087909897"/>
          <c:h val="0.120552646655208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PreflightCheck!$P$1:$Q$1</c:f>
          <c:strCache>
            <c:ptCount val="1"/>
            <c:pt idx="0">
              <c:v>Airvave, Back Magic 24,  LeinenDifferenz:  gruppenrelativ</c:v>
            </c:pt>
          </c:strCache>
        </c:strRef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PreflightCheck!$R$1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PreflightCheck!$R$2:$R$13</c:f>
              <c:numCache>
                <c:formatCode>General</c:formatCode>
                <c:ptCount val="12"/>
                <c:pt idx="0">
                  <c:v>253</c:v>
                </c:pt>
                <c:pt idx="1">
                  <c:v>204</c:v>
                </c:pt>
                <c:pt idx="2">
                  <c:v>56</c:v>
                </c:pt>
                <c:pt idx="3">
                  <c:v>107</c:v>
                </c:pt>
                <c:pt idx="4">
                  <c:v>253</c:v>
                </c:pt>
                <c:pt idx="5">
                  <c:v>204</c:v>
                </c:pt>
                <c:pt idx="6">
                  <c:v>56</c:v>
                </c:pt>
                <c:pt idx="7">
                  <c:v>107</c:v>
                </c:pt>
                <c:pt idx="8">
                  <c:v>253</c:v>
                </c:pt>
                <c:pt idx="9">
                  <c:v>205</c:v>
                </c:pt>
                <c:pt idx="10">
                  <c:v>57</c:v>
                </c:pt>
                <c:pt idx="11">
                  <c:v>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PreflightCheck!$S$1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PreflightCheck!$S$2:$S$13</c:f>
              <c:numCache>
                <c:formatCode>General</c:formatCode>
                <c:ptCount val="12"/>
                <c:pt idx="0">
                  <c:v>200</c:v>
                </c:pt>
                <c:pt idx="1">
                  <c:v>150</c:v>
                </c:pt>
                <c:pt idx="2">
                  <c:v>0</c:v>
                </c:pt>
                <c:pt idx="3">
                  <c:v>57</c:v>
                </c:pt>
                <c:pt idx="4">
                  <c:v>203</c:v>
                </c:pt>
                <c:pt idx="5">
                  <c:v>154</c:v>
                </c:pt>
                <c:pt idx="6">
                  <c:v>6</c:v>
                </c:pt>
                <c:pt idx="7">
                  <c:v>57</c:v>
                </c:pt>
                <c:pt idx="8">
                  <c:v>203</c:v>
                </c:pt>
                <c:pt idx="9">
                  <c:v>154</c:v>
                </c:pt>
                <c:pt idx="10">
                  <c:v>6</c:v>
                </c:pt>
                <c:pt idx="11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PreflightCheck!$T$1</c:f>
              <c:strCache>
                <c:ptCount val="1"/>
                <c:pt idx="0">
                  <c:v>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</c:spPr>
          </c:marker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PreflightCheck!$T$2:$T$13</c:f>
              <c:numCache>
                <c:formatCode>General</c:formatCode>
                <c:ptCount val="12"/>
                <c:pt idx="0">
                  <c:v>233</c:v>
                </c:pt>
                <c:pt idx="1">
                  <c:v>184</c:v>
                </c:pt>
                <c:pt idx="2">
                  <c:v>36</c:v>
                </c:pt>
                <c:pt idx="3">
                  <c:v>87</c:v>
                </c:pt>
                <c:pt idx="4">
                  <c:v>233</c:v>
                </c:pt>
                <c:pt idx="5">
                  <c:v>184</c:v>
                </c:pt>
                <c:pt idx="6">
                  <c:v>36</c:v>
                </c:pt>
                <c:pt idx="7">
                  <c:v>87</c:v>
                </c:pt>
                <c:pt idx="8">
                  <c:v>233</c:v>
                </c:pt>
                <c:pt idx="9">
                  <c:v>184</c:v>
                </c:pt>
                <c:pt idx="10">
                  <c:v>36</c:v>
                </c:pt>
                <c:pt idx="1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PreflightCheck!$U$1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PreflightCheck!$U$2:$U$13</c:f>
              <c:numCache>
                <c:formatCode>General</c:formatCode>
                <c:ptCount val="12"/>
                <c:pt idx="0">
                  <c:v>343</c:v>
                </c:pt>
                <c:pt idx="1">
                  <c:v>294</c:v>
                </c:pt>
                <c:pt idx="2">
                  <c:v>146</c:v>
                </c:pt>
                <c:pt idx="3">
                  <c:v>197</c:v>
                </c:pt>
                <c:pt idx="4">
                  <c:v>343</c:v>
                </c:pt>
                <c:pt idx="5">
                  <c:v>294</c:v>
                </c:pt>
                <c:pt idx="6">
                  <c:v>146</c:v>
                </c:pt>
                <c:pt idx="7">
                  <c:v>197</c:v>
                </c:pt>
                <c:pt idx="8">
                  <c:v>343</c:v>
                </c:pt>
                <c:pt idx="9">
                  <c:v>294</c:v>
                </c:pt>
                <c:pt idx="10">
                  <c:v>146</c:v>
                </c:pt>
                <c:pt idx="11">
                  <c:v>197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PreflightCheck!$V$1</c:f>
              <c:strCache>
                <c:ptCount val="1"/>
                <c:pt idx="0">
                  <c:v>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</c:spPr>
          </c:marker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PreflightCheck!$V$2:$V$13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PreflightCheck!$W$1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cat>
            <c:numRef>
              <c:f>PreflightCheck!$Q$2:$Q$13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PreflightCheck!$W$2:$W$13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5344"/>
        <c:axId val="97787264"/>
      </c:lineChart>
      <c:catAx>
        <c:axId val="97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87264"/>
        <c:crosses val="autoZero"/>
        <c:auto val="1"/>
        <c:lblAlgn val="ctr"/>
        <c:lblOffset val="100"/>
        <c:noMultiLvlLbl val="0"/>
      </c:catAx>
      <c:valAx>
        <c:axId val="977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de-DE"/>
          </a:p>
        </c:txPr>
        <c:crossAx val="97785344"/>
        <c:crosses val="autoZero"/>
        <c:crossBetween val="between"/>
      </c:valAx>
    </c:plotArea>
    <c:legend>
      <c:legendPos val="tr"/>
      <c:layout/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Graphics!$S$5</c:f>
          <c:strCache>
            <c:ptCount val="1"/>
            <c:pt idx="0">
              <c:v>Measured-Trim</c:v>
            </c:pt>
          </c:strCache>
        </c:strRef>
      </c:tx>
      <c:layout>
        <c:manualLayout>
          <c:xMode val="edge"/>
          <c:yMode val="edge"/>
          <c:x val="0.71414758500015085"/>
          <c:y val="0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Graphics!$K$8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Graphics!$T$8:$W$8</c:f>
              <c:numCache>
                <c:formatCode>General</c:formatCode>
                <c:ptCount val="4"/>
                <c:pt idx="0">
                  <c:v>60</c:v>
                </c:pt>
                <c:pt idx="1">
                  <c:v>59</c:v>
                </c:pt>
                <c:pt idx="2">
                  <c:v>60</c:v>
                </c:pt>
                <c:pt idx="3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Graphics!$K$9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Graphics!$T$9:$W$9</c:f>
              <c:numCache>
                <c:formatCode>General</c:formatCode>
                <c:ptCount val="4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Graphics!$K$10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Graphics!$T$10:$W$10</c:f>
              <c:numCache>
                <c:formatCode>General</c:formatCode>
                <c:ptCount val="4"/>
                <c:pt idx="0">
                  <c:v>16</c:v>
                </c:pt>
                <c:pt idx="1">
                  <c:v>22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Graphics!$K$12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Graphics!$T$12:$W$12</c:f>
              <c:numCache>
                <c:formatCode>General</c:formatCode>
                <c:ptCount val="4"/>
                <c:pt idx="0">
                  <c:v>-18</c:v>
                </c:pt>
                <c:pt idx="1">
                  <c:v>-27</c:v>
                </c:pt>
                <c:pt idx="2">
                  <c:v>-20</c:v>
                </c:pt>
                <c:pt idx="3">
                  <c:v>-24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Graphics!$K$13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Graphics!$T$13:$W$13</c:f>
              <c:numCache>
                <c:formatCode>General</c:formatCode>
                <c:ptCount val="4"/>
                <c:pt idx="0">
                  <c:v>-40</c:v>
                </c:pt>
                <c:pt idx="1">
                  <c:v>-44</c:v>
                </c:pt>
                <c:pt idx="2">
                  <c:v>-37</c:v>
                </c:pt>
                <c:pt idx="3">
                  <c:v>-41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Graphics!$K$14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Graphics!$T$14:$W$14</c:f>
              <c:numCache>
                <c:formatCode>General</c:formatCode>
                <c:ptCount val="4"/>
                <c:pt idx="0">
                  <c:v>-59</c:v>
                </c:pt>
                <c:pt idx="1">
                  <c:v>-62</c:v>
                </c:pt>
                <c:pt idx="2">
                  <c:v>-61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2144"/>
        <c:axId val="98503680"/>
      </c:lineChart>
      <c:catAx>
        <c:axId val="985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03680"/>
        <c:crosses val="autoZero"/>
        <c:auto val="1"/>
        <c:lblAlgn val="ctr"/>
        <c:lblOffset val="100"/>
        <c:noMultiLvlLbl val="0"/>
      </c:catAx>
      <c:valAx>
        <c:axId val="98503680"/>
        <c:scaling>
          <c:orientation val="minMax"/>
          <c:max val="80"/>
          <c:min val="-8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98502144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Mainrope</a:t>
            </a:r>
          </a:p>
        </c:rich>
      </c:tx>
      <c:layout>
        <c:manualLayout>
          <c:xMode val="edge"/>
          <c:yMode val="edge"/>
          <c:x val="0.70412698412698416"/>
          <c:y val="0"/>
        </c:manualLayout>
      </c:layout>
      <c:overlay val="1"/>
    </c:title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84469725196023"/>
          <c:y val="3.6498895787806261E-2"/>
          <c:w val="0.84131084560802138"/>
          <c:h val="0.927656642038687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Graphics!$M$5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Graphics!$M$8:$M$14</c:f>
              <c:numCache>
                <c:formatCode>General</c:formatCode>
                <c:ptCount val="7"/>
                <c:pt idx="0">
                  <c:v>0</c:v>
                </c:pt>
                <c:pt idx="1">
                  <c:v>-5</c:v>
                </c:pt>
                <c:pt idx="2">
                  <c:v>-4</c:v>
                </c:pt>
                <c:pt idx="3">
                  <c:v>#N/A</c:v>
                </c:pt>
                <c:pt idx="4">
                  <c:v>-2</c:v>
                </c:pt>
                <c:pt idx="5">
                  <c:v>0</c:v>
                </c:pt>
                <c:pt idx="6">
                  <c:v>-1</c:v>
                </c:pt>
              </c:numCache>
            </c:numRef>
          </c:val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Graphics!$N$8:$N$14</c:f>
              <c:numCache>
                <c:formatCode>General</c:formatCode>
                <c:ptCount val="7"/>
                <c:pt idx="0">
                  <c:v>-1</c:v>
                </c:pt>
                <c:pt idx="1">
                  <c:v>-3</c:v>
                </c:pt>
                <c:pt idx="2">
                  <c:v>2</c:v>
                </c:pt>
                <c:pt idx="3">
                  <c:v>#N/A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Graphics!$O$8:$O$14</c:f>
              <c:numCache>
                <c:formatCode>General</c:formatCode>
                <c:ptCount val="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-3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Graphics!$P$8:$P$14</c:f>
              <c:numCache>
                <c:formatCode>General</c:formatCode>
                <c:ptCount val="7"/>
                <c:pt idx="0">
                  <c:v>#N/A</c:v>
                </c:pt>
                <c:pt idx="1">
                  <c:v>-2</c:v>
                </c:pt>
                <c:pt idx="2">
                  <c:v>1</c:v>
                </c:pt>
                <c:pt idx="3">
                  <c:v>#N/A</c:v>
                </c:pt>
                <c:pt idx="4">
                  <c:v>4</c:v>
                </c:pt>
                <c:pt idx="5">
                  <c:v>1</c:v>
                </c:pt>
                <c:pt idx="6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35296"/>
        <c:axId val="98536832"/>
        <c:axId val="98434560"/>
      </c:bar3DChart>
      <c:catAx>
        <c:axId val="985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36832"/>
        <c:crosses val="autoZero"/>
        <c:auto val="1"/>
        <c:lblAlgn val="ctr"/>
        <c:lblOffset val="100"/>
        <c:noMultiLvlLbl val="0"/>
      </c:catAx>
      <c:valAx>
        <c:axId val="98536832"/>
        <c:scaling>
          <c:orientation val="minMax"/>
          <c:max val="15"/>
          <c:min val="-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35296"/>
        <c:crosses val="autoZero"/>
        <c:crossBetween val="between"/>
      </c:valAx>
      <c:serAx>
        <c:axId val="984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8536832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Gallery Jitter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Graphics!$AI$5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</c:spPr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Graphics!$AI$6:$AI$36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21.500000000000046</c:v>
                </c:pt>
                <c:pt idx="4">
                  <c:v>25.500000000000046</c:v>
                </c:pt>
                <c:pt idx="5">
                  <c:v>24.500000000000046</c:v>
                </c:pt>
                <c:pt idx="6">
                  <c:v>8.5000000000000462</c:v>
                </c:pt>
                <c:pt idx="7">
                  <c:v>19.000000000000046</c:v>
                </c:pt>
                <c:pt idx="8">
                  <c:v>14.000000000000046</c:v>
                </c:pt>
                <c:pt idx="9">
                  <c:v>18.000000000000046</c:v>
                </c:pt>
                <c:pt idx="10">
                  <c:v>29.000000000000046</c:v>
                </c:pt>
                <c:pt idx="11">
                  <c:v>23.700000000000045</c:v>
                </c:pt>
                <c:pt idx="12">
                  <c:v>12.700000000000045</c:v>
                </c:pt>
                <c:pt idx="13">
                  <c:v>25.700000000000045</c:v>
                </c:pt>
                <c:pt idx="14">
                  <c:v>17.700000000000045</c:v>
                </c:pt>
                <c:pt idx="15">
                  <c:v>#N/A</c:v>
                </c:pt>
                <c:pt idx="16">
                  <c:v>25.700000000000045</c:v>
                </c:pt>
                <c:pt idx="17">
                  <c:v>17.700000000000045</c:v>
                </c:pt>
                <c:pt idx="18">
                  <c:v>21.700000000000045</c:v>
                </c:pt>
                <c:pt idx="19">
                  <c:v>14.700000000000045</c:v>
                </c:pt>
                <c:pt idx="20">
                  <c:v>12.200000000000045</c:v>
                </c:pt>
                <c:pt idx="21">
                  <c:v>25.200000000000045</c:v>
                </c:pt>
                <c:pt idx="22">
                  <c:v>17.200000000000045</c:v>
                </c:pt>
                <c:pt idx="23">
                  <c:v>25.200000000000045</c:v>
                </c:pt>
                <c:pt idx="24">
                  <c:v>20.200000000000045</c:v>
                </c:pt>
                <c:pt idx="25">
                  <c:v>23.200000000000045</c:v>
                </c:pt>
                <c:pt idx="26">
                  <c:v>23.200000000000045</c:v>
                </c:pt>
                <c:pt idx="27">
                  <c:v>13.200000000000045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Graphics!$AJ$5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Graphics!$AJ$6:$AJ$36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49.000000000000043</c:v>
                </c:pt>
                <c:pt idx="4">
                  <c:v>32.000000000000043</c:v>
                </c:pt>
                <c:pt idx="5">
                  <c:v>43.000000000000043</c:v>
                </c:pt>
                <c:pt idx="6">
                  <c:v>36.000000000000043</c:v>
                </c:pt>
                <c:pt idx="7">
                  <c:v>36.000000000000043</c:v>
                </c:pt>
                <c:pt idx="8">
                  <c:v>40.000000000000043</c:v>
                </c:pt>
                <c:pt idx="9">
                  <c:v>39.000000000000043</c:v>
                </c:pt>
                <c:pt idx="10">
                  <c:v>45.000000000000043</c:v>
                </c:pt>
                <c:pt idx="11">
                  <c:v>39.200000000000045</c:v>
                </c:pt>
                <c:pt idx="12">
                  <c:v>32.200000000000045</c:v>
                </c:pt>
                <c:pt idx="13">
                  <c:v>50.200000000000045</c:v>
                </c:pt>
                <c:pt idx="14">
                  <c:v>38.200000000000045</c:v>
                </c:pt>
                <c:pt idx="15">
                  <c:v>#N/A</c:v>
                </c:pt>
                <c:pt idx="16">
                  <c:v>41.200000000000045</c:v>
                </c:pt>
                <c:pt idx="17">
                  <c:v>45.200000000000045</c:v>
                </c:pt>
                <c:pt idx="18">
                  <c:v>32.200000000000045</c:v>
                </c:pt>
                <c:pt idx="19">
                  <c:v>41.200000000000045</c:v>
                </c:pt>
                <c:pt idx="20">
                  <c:v>34.700000000000045</c:v>
                </c:pt>
                <c:pt idx="21">
                  <c:v>44.700000000000045</c:v>
                </c:pt>
                <c:pt idx="22">
                  <c:v>39.700000000000045</c:v>
                </c:pt>
                <c:pt idx="23">
                  <c:v>40.700000000000045</c:v>
                </c:pt>
                <c:pt idx="24">
                  <c:v>44.000000000000043</c:v>
                </c:pt>
                <c:pt idx="25">
                  <c:v>37.000000000000043</c:v>
                </c:pt>
                <c:pt idx="26">
                  <c:v>46.000000000000043</c:v>
                </c:pt>
                <c:pt idx="27">
                  <c:v>33.000000000000043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Graphics!$AK$5</c:f>
              <c:strCache>
                <c:ptCount val="1"/>
                <c:pt idx="0">
                  <c:v>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dash"/>
            <c:size val="7"/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Graphics!$AK$6:$AK$36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55.900000000000048</c:v>
                </c:pt>
                <c:pt idx="4">
                  <c:v>66.900000000000048</c:v>
                </c:pt>
                <c:pt idx="5">
                  <c:v>62.900000000000048</c:v>
                </c:pt>
                <c:pt idx="6">
                  <c:v>60.900000000000048</c:v>
                </c:pt>
                <c:pt idx="7">
                  <c:v>60.200000000000045</c:v>
                </c:pt>
                <c:pt idx="8">
                  <c:v>68.200000000000045</c:v>
                </c:pt>
                <c:pt idx="9">
                  <c:v>51.200000000000045</c:v>
                </c:pt>
                <c:pt idx="10">
                  <c:v>60.200000000000045</c:v>
                </c:pt>
                <c:pt idx="11">
                  <c:v>58.500000000000043</c:v>
                </c:pt>
                <c:pt idx="12">
                  <c:v>51.500000000000043</c:v>
                </c:pt>
                <c:pt idx="13">
                  <c:v>64.500000000000043</c:v>
                </c:pt>
                <c:pt idx="14">
                  <c:v>65.500000000000043</c:v>
                </c:pt>
                <c:pt idx="15">
                  <c:v>#N/A</c:v>
                </c:pt>
                <c:pt idx="16">
                  <c:v>65.200000000000045</c:v>
                </c:pt>
                <c:pt idx="17">
                  <c:v>57.200000000000045</c:v>
                </c:pt>
                <c:pt idx="18">
                  <c:v>67.200000000000045</c:v>
                </c:pt>
                <c:pt idx="19">
                  <c:v>50.200000000000045</c:v>
                </c:pt>
                <c:pt idx="20">
                  <c:v>51.500000000000043</c:v>
                </c:pt>
                <c:pt idx="21">
                  <c:v>69.500000000000043</c:v>
                </c:pt>
                <c:pt idx="22">
                  <c:v>53.500000000000043</c:v>
                </c:pt>
                <c:pt idx="23">
                  <c:v>65.500000000000043</c:v>
                </c:pt>
                <c:pt idx="24">
                  <c:v>66.900000000000048</c:v>
                </c:pt>
                <c:pt idx="25">
                  <c:v>53.900000000000048</c:v>
                </c:pt>
                <c:pt idx="26">
                  <c:v>47.900000000000048</c:v>
                </c:pt>
                <c:pt idx="27">
                  <c:v>55.900000000000048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Graphics!$AL$5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ot"/>
            <c:size val="7"/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Graphics!$AL$6:$AL$36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88.900000000000048</c:v>
                </c:pt>
                <c:pt idx="4">
                  <c:v>79.900000000000048</c:v>
                </c:pt>
                <c:pt idx="5">
                  <c:v>71.900000000000048</c:v>
                </c:pt>
                <c:pt idx="6">
                  <c:v>72.900000000000048</c:v>
                </c:pt>
                <c:pt idx="7">
                  <c:v>88.000000000000043</c:v>
                </c:pt>
                <c:pt idx="8">
                  <c:v>76.000000000000043</c:v>
                </c:pt>
                <c:pt idx="9">
                  <c:v>82.000000000000043</c:v>
                </c:pt>
                <c:pt idx="10">
                  <c:v>74.000000000000043</c:v>
                </c:pt>
                <c:pt idx="11">
                  <c:v>87.500000000000043</c:v>
                </c:pt>
                <c:pt idx="12">
                  <c:v>87.500000000000043</c:v>
                </c:pt>
                <c:pt idx="13">
                  <c:v>67.500000000000043</c:v>
                </c:pt>
                <c:pt idx="14">
                  <c:v>77.500000000000043</c:v>
                </c:pt>
                <c:pt idx="15">
                  <c:v>#N/A</c:v>
                </c:pt>
                <c:pt idx="16">
                  <c:v>83.500000000000043</c:v>
                </c:pt>
                <c:pt idx="17">
                  <c:v>83.500000000000043</c:v>
                </c:pt>
                <c:pt idx="18">
                  <c:v>76.500000000000043</c:v>
                </c:pt>
                <c:pt idx="19">
                  <c:v>76.500000000000043</c:v>
                </c:pt>
                <c:pt idx="20">
                  <c:v>74.700000000000045</c:v>
                </c:pt>
                <c:pt idx="21">
                  <c:v>87.700000000000045</c:v>
                </c:pt>
                <c:pt idx="22">
                  <c:v>81.700000000000045</c:v>
                </c:pt>
                <c:pt idx="23">
                  <c:v>75.700000000000045</c:v>
                </c:pt>
                <c:pt idx="24">
                  <c:v>87.900000000000048</c:v>
                </c:pt>
                <c:pt idx="25">
                  <c:v>82.900000000000048</c:v>
                </c:pt>
                <c:pt idx="26">
                  <c:v>85.900000000000048</c:v>
                </c:pt>
                <c:pt idx="27">
                  <c:v>78.900000000000048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Graphics!$AM$5</c:f>
              <c:strCache>
                <c:ptCount val="1"/>
              </c:strCache>
            </c:strRef>
          </c:tx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Graphics!$AM$6:$AM$36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Graphics!$AN$5</c:f>
              <c:strCache>
                <c:ptCount val="1"/>
              </c:strCache>
            </c:strRef>
          </c:tx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Graphics!$AN$6:$AN$36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23744"/>
        <c:axId val="123429632"/>
      </c:lineChart>
      <c:catAx>
        <c:axId val="1234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23429632"/>
        <c:crosses val="autoZero"/>
        <c:auto val="1"/>
        <c:lblAlgn val="ctr"/>
        <c:lblOffset val="100"/>
        <c:noMultiLvlLbl val="0"/>
      </c:catAx>
      <c:valAx>
        <c:axId val="123429632"/>
        <c:scaling>
          <c:orientation val="minMax"/>
          <c:max val="100"/>
          <c:min val="0"/>
        </c:scaling>
        <c:delete val="1"/>
        <c:axPos val="l"/>
        <c:majorGridlines>
          <c:spPr>
            <a:ln w="3175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3423744"/>
        <c:crosses val="autoZero"/>
        <c:crossBetween val="between"/>
        <c:majorUnit val="20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SingleChord-Trim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Graphics!$AP$6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Graphics!$AQ$6:$AT$6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Graphics!$AP$7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Graphics!$AQ$7:$AT$7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Graphics!$AP$8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Graphics!$AQ$8:$AT$8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Graphics!$AP$9</c:f>
              <c:strCache>
                <c:ptCount val="1"/>
                <c:pt idx="0">
                  <c:v>12r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Graphics!$AQ$9:$AT$9</c:f>
              <c:numCache>
                <c:formatCode>General</c:formatCode>
                <c:ptCount val="4"/>
                <c:pt idx="0">
                  <c:v>241.70000000000005</c:v>
                </c:pt>
                <c:pt idx="1">
                  <c:v>247.70000000000005</c:v>
                </c:pt>
                <c:pt idx="2">
                  <c:v>235.70000000000005</c:v>
                </c:pt>
                <c:pt idx="3">
                  <c:v>248.70000000000005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Graphics!$AP$10</c:f>
              <c:strCache>
                <c:ptCount val="1"/>
                <c:pt idx="0">
                  <c:v>11r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Graphics!$AQ$10:$AT$10</c:f>
              <c:numCache>
                <c:formatCode>General</c:formatCode>
                <c:ptCount val="4"/>
                <c:pt idx="0">
                  <c:v>225.70000000000005</c:v>
                </c:pt>
                <c:pt idx="1">
                  <c:v>210.70000000000005</c:v>
                </c:pt>
                <c:pt idx="2">
                  <c:v>226.70000000000005</c:v>
                </c:pt>
                <c:pt idx="3">
                  <c:v>219.70000000000005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Graphics!$AP$11</c:f>
              <c:strCache>
                <c:ptCount val="1"/>
                <c:pt idx="0">
                  <c:v>10r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Graphics!$AQ$11:$AT$11</c:f>
              <c:numCache>
                <c:formatCode>General</c:formatCode>
                <c:ptCount val="4"/>
                <c:pt idx="0">
                  <c:v>204.70000000000005</c:v>
                </c:pt>
                <c:pt idx="1">
                  <c:v>201.70000000000005</c:v>
                </c:pt>
                <c:pt idx="2">
                  <c:v>202.70000000000005</c:v>
                </c:pt>
                <c:pt idx="3">
                  <c:v>191.70000000000005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Graphics!$AP$12</c:f>
              <c:strCache>
                <c:ptCount val="1"/>
                <c:pt idx="0">
                  <c:v>9r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Graphics!$AQ$12:$AT$12</c:f>
              <c:numCache>
                <c:formatCode>General</c:formatCode>
                <c:ptCount val="4"/>
                <c:pt idx="0">
                  <c:v>168.70000000000005</c:v>
                </c:pt>
                <c:pt idx="1">
                  <c:v>174.70000000000005</c:v>
                </c:pt>
                <c:pt idx="2">
                  <c:v>180.70000000000005</c:v>
                </c:pt>
                <c:pt idx="3">
                  <c:v>172.70000000000005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Graphics!$AP$13</c:f>
              <c:strCache>
                <c:ptCount val="1"/>
                <c:pt idx="0">
                  <c:v>8r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Graphics!$AQ$13:$AT$13</c:f>
              <c:numCache>
                <c:formatCode>General</c:formatCode>
                <c:ptCount val="4"/>
                <c:pt idx="0">
                  <c:v>153.70000000000005</c:v>
                </c:pt>
                <c:pt idx="1">
                  <c:v>152.70000000000005</c:v>
                </c:pt>
                <c:pt idx="2">
                  <c:v>157.70000000000005</c:v>
                </c:pt>
                <c:pt idx="3">
                  <c:v>165.70000000000005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Graphics!$AP$14</c:f>
              <c:strCache>
                <c:ptCount val="1"/>
                <c:pt idx="0">
                  <c:v>7r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Graphics!$AQ$14:$AT$14</c:f>
              <c:numCache>
                <c:formatCode>General</c:formatCode>
                <c:ptCount val="4"/>
                <c:pt idx="0">
                  <c:v>128.70000000000005</c:v>
                </c:pt>
                <c:pt idx="1">
                  <c:v>136.70000000000005</c:v>
                </c:pt>
                <c:pt idx="2">
                  <c:v>145.70000000000005</c:v>
                </c:pt>
                <c:pt idx="3">
                  <c:v>133.70000000000005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Graphics!$AP$15</c:f>
              <c:strCache>
                <c:ptCount val="1"/>
                <c:pt idx="0">
                  <c:v>6r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Graphics!$AQ$15:$AT$15</c:f>
              <c:numCache>
                <c:formatCode>General</c:formatCode>
                <c:ptCount val="4"/>
                <c:pt idx="0">
                  <c:v>112.70000000000005</c:v>
                </c:pt>
                <c:pt idx="1">
                  <c:v>115.70000000000005</c:v>
                </c:pt>
                <c:pt idx="2">
                  <c:v>108.70000000000005</c:v>
                </c:pt>
                <c:pt idx="3">
                  <c:v>119.70000000000005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Graphics!$AP$16</c:f>
              <c:strCache>
                <c:ptCount val="1"/>
                <c:pt idx="0">
                  <c:v>5r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Graphics!$AQ$16:$AT$16</c:f>
              <c:numCache>
                <c:formatCode>General</c:formatCode>
                <c:ptCount val="4"/>
                <c:pt idx="0">
                  <c:v>103.70000000000005</c:v>
                </c:pt>
                <c:pt idx="1">
                  <c:v>101.70000000000005</c:v>
                </c:pt>
                <c:pt idx="2">
                  <c:v>97.700000000000045</c:v>
                </c:pt>
                <c:pt idx="3">
                  <c:v>91.700000000000045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Graphics!$AP$17</c:f>
              <c:strCache>
                <c:ptCount val="1"/>
                <c:pt idx="0">
                  <c:v>4r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Graphics!$AQ$17:$AT$17</c:f>
              <c:numCache>
                <c:formatCode>General</c:formatCode>
                <c:ptCount val="4"/>
                <c:pt idx="0">
                  <c:v>79.700000000000045</c:v>
                </c:pt>
                <c:pt idx="1">
                  <c:v>81.700000000000045</c:v>
                </c:pt>
                <c:pt idx="2">
                  <c:v>78.700000000000045</c:v>
                </c:pt>
                <c:pt idx="3">
                  <c:v>88.700000000000045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Graphics!$AP$18</c:f>
              <c:strCache>
                <c:ptCount val="1"/>
                <c:pt idx="0">
                  <c:v>3r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Graphics!$AQ$18:$AT$18</c:f>
              <c:numCache>
                <c:formatCode>General</c:formatCode>
                <c:ptCount val="4"/>
                <c:pt idx="0">
                  <c:v>48.700000000000045</c:v>
                </c:pt>
                <c:pt idx="1">
                  <c:v>54.700000000000045</c:v>
                </c:pt>
                <c:pt idx="2">
                  <c:v>51.700000000000045</c:v>
                </c:pt>
                <c:pt idx="3">
                  <c:v>68.700000000000045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Graphics!$AP$19</c:f>
              <c:strCache>
                <c:ptCount val="1"/>
                <c:pt idx="0">
                  <c:v>2r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Graphics!$AQ$19:$AT$19</c:f>
              <c:numCache>
                <c:formatCode>General</c:formatCode>
                <c:ptCount val="4"/>
                <c:pt idx="0">
                  <c:v>41.700000000000045</c:v>
                </c:pt>
                <c:pt idx="1">
                  <c:v>52.700000000000045</c:v>
                </c:pt>
                <c:pt idx="2">
                  <c:v>44.700000000000045</c:v>
                </c:pt>
                <c:pt idx="3">
                  <c:v>28.700000000000045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Graphics!$AP$20</c:f>
              <c:strCache>
                <c:ptCount val="1"/>
                <c:pt idx="0">
                  <c:v>1r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Graphics!$AQ$20:$AT$20</c:f>
              <c:numCache>
                <c:formatCode>General</c:formatCode>
                <c:ptCount val="4"/>
                <c:pt idx="0">
                  <c:v>13.700000000000045</c:v>
                </c:pt>
                <c:pt idx="1">
                  <c:v>20.700000000000045</c:v>
                </c:pt>
                <c:pt idx="2">
                  <c:v>25.700000000000045</c:v>
                </c:pt>
                <c:pt idx="3">
                  <c:v>18.700000000000045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Graphics!$AP$21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Graphics!$AQ$21:$AT$21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Graphics!$AP$22</c:f>
              <c:strCache>
                <c:ptCount val="1"/>
                <c:pt idx="0">
                  <c:v>1l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Graphics!$AQ$22:$AT$22</c:f>
              <c:numCache>
                <c:formatCode>General</c:formatCode>
                <c:ptCount val="4"/>
                <c:pt idx="0">
                  <c:v>-23.700000000000045</c:v>
                </c:pt>
                <c:pt idx="1">
                  <c:v>-28.700000000000045</c:v>
                </c:pt>
                <c:pt idx="2">
                  <c:v>-25.700000000000045</c:v>
                </c:pt>
                <c:pt idx="3">
                  <c:v>-27.700000000000045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Graphics!$AP$23</c:f>
              <c:strCache>
                <c:ptCount val="1"/>
                <c:pt idx="0">
                  <c:v>2l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Graphics!$AQ$23:$AT$23</c:f>
              <c:numCache>
                <c:formatCode>General</c:formatCode>
                <c:ptCount val="4"/>
                <c:pt idx="0">
                  <c:v>-35.700000000000045</c:v>
                </c:pt>
                <c:pt idx="1">
                  <c:v>-52.700000000000045</c:v>
                </c:pt>
                <c:pt idx="2">
                  <c:v>-37.700000000000045</c:v>
                </c:pt>
                <c:pt idx="3">
                  <c:v>-47.700000000000045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Graphics!$AP$24</c:f>
              <c:strCache>
                <c:ptCount val="1"/>
                <c:pt idx="0">
                  <c:v>3l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Graphics!$AQ$24:$AT$24</c:f>
              <c:numCache>
                <c:formatCode>General</c:formatCode>
                <c:ptCount val="4"/>
                <c:pt idx="0">
                  <c:v>-59.700000000000045</c:v>
                </c:pt>
                <c:pt idx="1">
                  <c:v>-59.700000000000045</c:v>
                </c:pt>
                <c:pt idx="2">
                  <c:v>-67.700000000000045</c:v>
                </c:pt>
                <c:pt idx="3">
                  <c:v>-60.700000000000045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Graphics!$AP$25</c:f>
              <c:strCache>
                <c:ptCount val="1"/>
                <c:pt idx="0">
                  <c:v>4l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Graphics!$AQ$25:$AT$25</c:f>
              <c:numCache>
                <c:formatCode>General</c:formatCode>
                <c:ptCount val="4"/>
                <c:pt idx="0">
                  <c:v>-72.700000000000045</c:v>
                </c:pt>
                <c:pt idx="1">
                  <c:v>-88.700000000000045</c:v>
                </c:pt>
                <c:pt idx="2">
                  <c:v>-70.700000000000045</c:v>
                </c:pt>
                <c:pt idx="3">
                  <c:v>-80.700000000000045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Graphics!$AP$26</c:f>
              <c:strCache>
                <c:ptCount val="1"/>
                <c:pt idx="0">
                  <c:v>5l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Graphics!$AQ$26:$AT$26</c:f>
              <c:numCache>
                <c:formatCode>General</c:formatCode>
                <c:ptCount val="4"/>
                <c:pt idx="0">
                  <c:v>-92.700000000000045</c:v>
                </c:pt>
                <c:pt idx="1">
                  <c:v>-98.700000000000045</c:v>
                </c:pt>
                <c:pt idx="2">
                  <c:v>-88.700000000000045</c:v>
                </c:pt>
                <c:pt idx="3">
                  <c:v>-95.700000000000045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Graphics!$AP$27</c:f>
              <c:strCache>
                <c:ptCount val="1"/>
                <c:pt idx="0">
                  <c:v>6l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Graphics!$AQ$27:$AT$27</c:f>
              <c:numCache>
                <c:formatCode>General</c:formatCode>
                <c:ptCount val="4"/>
                <c:pt idx="0">
                  <c:v>-125.70000000000005</c:v>
                </c:pt>
                <c:pt idx="1">
                  <c:v>-128.70000000000005</c:v>
                </c:pt>
                <c:pt idx="2">
                  <c:v>-126.70000000000005</c:v>
                </c:pt>
                <c:pt idx="3">
                  <c:v>-128.70000000000005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Graphics!$AP$28</c:f>
              <c:strCache>
                <c:ptCount val="1"/>
                <c:pt idx="0">
                  <c:v>7l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Graphics!$AQ$28:$AT$28</c:f>
              <c:numCache>
                <c:formatCode>General</c:formatCode>
                <c:ptCount val="4"/>
                <c:pt idx="0">
                  <c:v>-137.70000000000005</c:v>
                </c:pt>
                <c:pt idx="1">
                  <c:v>-143.70000000000005</c:v>
                </c:pt>
                <c:pt idx="2">
                  <c:v>-130.70000000000005</c:v>
                </c:pt>
                <c:pt idx="3">
                  <c:v>-142.70000000000005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Graphics!$AP$29</c:f>
              <c:strCache>
                <c:ptCount val="1"/>
                <c:pt idx="0">
                  <c:v>8l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Graphics!$AQ$29:$AT$29</c:f>
              <c:numCache>
                <c:formatCode>General</c:formatCode>
                <c:ptCount val="4"/>
                <c:pt idx="0">
                  <c:v>-165.70000000000005</c:v>
                </c:pt>
                <c:pt idx="1">
                  <c:v>-164.70000000000005</c:v>
                </c:pt>
                <c:pt idx="2">
                  <c:v>-162.70000000000005</c:v>
                </c:pt>
                <c:pt idx="3">
                  <c:v>-156.70000000000005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Graphics!$AP$30</c:f>
              <c:strCache>
                <c:ptCount val="1"/>
                <c:pt idx="0">
                  <c:v>9l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Graphics!$AQ$30:$AT$30</c:f>
              <c:numCache>
                <c:formatCode>General</c:formatCode>
                <c:ptCount val="4"/>
                <c:pt idx="0">
                  <c:v>-179.70000000000005</c:v>
                </c:pt>
                <c:pt idx="1">
                  <c:v>-185.70000000000005</c:v>
                </c:pt>
                <c:pt idx="2">
                  <c:v>-187.70000000000005</c:v>
                </c:pt>
                <c:pt idx="3">
                  <c:v>-188.70000000000005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Graphics!$AP$31</c:f>
              <c:strCache>
                <c:ptCount val="1"/>
                <c:pt idx="0">
                  <c:v>10l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Graphics!$AQ$31:$AT$31</c:f>
              <c:numCache>
                <c:formatCode>General</c:formatCode>
                <c:ptCount val="4"/>
                <c:pt idx="0">
                  <c:v>-202.70000000000005</c:v>
                </c:pt>
                <c:pt idx="1">
                  <c:v>-198.70000000000005</c:v>
                </c:pt>
                <c:pt idx="2">
                  <c:v>-194.70000000000005</c:v>
                </c:pt>
                <c:pt idx="3">
                  <c:v>-203.70000000000005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Graphics!$AP$32</c:f>
              <c:strCache>
                <c:ptCount val="1"/>
                <c:pt idx="0">
                  <c:v>11l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Graphics!$AQ$32:$AT$32</c:f>
              <c:numCache>
                <c:formatCode>General</c:formatCode>
                <c:ptCount val="4"/>
                <c:pt idx="0">
                  <c:v>-222.70000000000005</c:v>
                </c:pt>
                <c:pt idx="1">
                  <c:v>-227.70000000000005</c:v>
                </c:pt>
                <c:pt idx="2">
                  <c:v>-208.70000000000005</c:v>
                </c:pt>
                <c:pt idx="3">
                  <c:v>-226.70000000000005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Graphics!$AP$33</c:f>
              <c:strCache>
                <c:ptCount val="1"/>
                <c:pt idx="0">
                  <c:v>12l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Graphics!$AQ$33:$AT$33</c:f>
              <c:numCache>
                <c:formatCode>General</c:formatCode>
                <c:ptCount val="4"/>
                <c:pt idx="0">
                  <c:v>-232.70000000000005</c:v>
                </c:pt>
                <c:pt idx="1">
                  <c:v>-234.70000000000005</c:v>
                </c:pt>
                <c:pt idx="2">
                  <c:v>-236.70000000000005</c:v>
                </c:pt>
                <c:pt idx="3">
                  <c:v>-239.70000000000005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Graphics!$AP$34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Graphics!$AQ$34:$AT$34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Graphics!$AP$35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Graphics!$AQ$35:$AT$35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Graphics!$AP$36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Graphics!$AQ$36:$AT$36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0240"/>
        <c:axId val="124579200"/>
      </c:lineChart>
      <c:catAx>
        <c:axId val="1245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79200"/>
        <c:crosses val="autoZero"/>
        <c:auto val="1"/>
        <c:lblAlgn val="ctr"/>
        <c:lblOffset val="100"/>
        <c:noMultiLvlLbl val="0"/>
      </c:catAx>
      <c:valAx>
        <c:axId val="124579200"/>
        <c:scaling>
          <c:orientation val="minMax"/>
        </c:scaling>
        <c:delete val="1"/>
        <c:axPos val="l"/>
        <c:majorGridlines>
          <c:spPr>
            <a:ln w="190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4570240"/>
        <c:crosses val="autoZero"/>
        <c:crossBetween val="between"/>
        <c:majorUnit val="20"/>
        <c:min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Graphics!$S$33</c:f>
          <c:strCache>
            <c:ptCount val="1"/>
            <c:pt idx="0">
              <c:v>NoLoop-Trim (virtual)</c:v>
            </c:pt>
          </c:strCache>
        </c:strRef>
      </c:tx>
      <c:layout>
        <c:manualLayout>
          <c:xMode val="edge"/>
          <c:yMode val="edge"/>
          <c:x val="0.71414758500015085"/>
          <c:y val="0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Graphics!$K$8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Graphics!$T$36:$W$36</c:f>
              <c:numCache>
                <c:formatCode>General</c:formatCode>
                <c:ptCount val="4"/>
                <c:pt idx="0">
                  <c:v>74</c:v>
                </c:pt>
                <c:pt idx="1">
                  <c:v>59</c:v>
                </c:pt>
                <c:pt idx="2">
                  <c:v>60</c:v>
                </c:pt>
                <c:pt idx="3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Graphics!$K$9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Graphics!$T$37:$W$37</c:f>
              <c:numCache>
                <c:formatCode>General</c:formatCode>
                <c:ptCount val="4"/>
                <c:pt idx="0">
                  <c:v>54</c:v>
                </c:pt>
                <c:pt idx="1">
                  <c:v>42</c:v>
                </c:pt>
                <c:pt idx="2">
                  <c:v>37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Graphics!$K$10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Graphics!$T$38:$W$38</c:f>
              <c:numCache>
                <c:formatCode>General</c:formatCode>
                <c:ptCount val="4"/>
                <c:pt idx="0">
                  <c:v>39</c:v>
                </c:pt>
                <c:pt idx="1">
                  <c:v>31</c:v>
                </c:pt>
                <c:pt idx="2">
                  <c:v>20</c:v>
                </c:pt>
                <c:pt idx="3">
                  <c:v>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Graphics!$K$12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Graphics!$T$40:$W$40</c:f>
              <c:numCache>
                <c:formatCode>General</c:formatCode>
                <c:ptCount val="4"/>
                <c:pt idx="0">
                  <c:v>-43</c:v>
                </c:pt>
                <c:pt idx="1">
                  <c:v>-37</c:v>
                </c:pt>
                <c:pt idx="2">
                  <c:v>-20</c:v>
                </c:pt>
                <c:pt idx="3">
                  <c:v>-14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Graphics!$K$13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Graphics!$T$41:$W$41</c:f>
              <c:numCache>
                <c:formatCode>General</c:formatCode>
                <c:ptCount val="4"/>
                <c:pt idx="0">
                  <c:v>-60</c:v>
                </c:pt>
                <c:pt idx="1">
                  <c:v>-49</c:v>
                </c:pt>
                <c:pt idx="2">
                  <c:v>-37</c:v>
                </c:pt>
                <c:pt idx="3">
                  <c:v>-41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Graphics!$K$14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Graphics!$T$42:$W$42</c:f>
              <c:numCache>
                <c:formatCode>General</c:formatCode>
                <c:ptCount val="4"/>
                <c:pt idx="0">
                  <c:v>-74</c:v>
                </c:pt>
                <c:pt idx="1">
                  <c:v>-62</c:v>
                </c:pt>
                <c:pt idx="2">
                  <c:v>-61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42432"/>
        <c:axId val="124643968"/>
      </c:lineChart>
      <c:catAx>
        <c:axId val="1246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43968"/>
        <c:crosses val="autoZero"/>
        <c:auto val="1"/>
        <c:lblAlgn val="ctr"/>
        <c:lblOffset val="100"/>
        <c:noMultiLvlLbl val="0"/>
      </c:catAx>
      <c:valAx>
        <c:axId val="124643968"/>
        <c:scaling>
          <c:orientation val="minMax"/>
          <c:max val="80"/>
          <c:min val="-8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4642432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Graphics!$S$61</c:f>
          <c:strCache>
            <c:ptCount val="1"/>
            <c:pt idx="0">
              <c:v>Proposal-Trim</c:v>
            </c:pt>
          </c:strCache>
        </c:strRef>
      </c:tx>
      <c:layout>
        <c:manualLayout>
          <c:xMode val="edge"/>
          <c:yMode val="edge"/>
          <c:x val="0.71414758500015085"/>
          <c:y val="0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Graphics!$K$8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Graphics!$T$64:$W$64</c:f>
              <c:numCache>
                <c:formatCode>General</c:formatCode>
                <c:ptCount val="4"/>
                <c:pt idx="0">
                  <c:v>60</c:v>
                </c:pt>
                <c:pt idx="1">
                  <c:v>61</c:v>
                </c:pt>
                <c:pt idx="2">
                  <c:v>60</c:v>
                </c:pt>
                <c:pt idx="3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Graphics!$K$9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Graphics!$T$65:$W$65</c:f>
              <c:numCache>
                <c:formatCode>General</c:formatCode>
                <c:ptCount val="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Graphics!$K$10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Graphics!$T$66:$W$66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Graphics!$K$12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Graphics!$T$68:$W$68</c:f>
              <c:numCache>
                <c:formatCode>General</c:formatCode>
                <c:ptCount val="4"/>
                <c:pt idx="0">
                  <c:v>-15</c:v>
                </c:pt>
                <c:pt idx="1">
                  <c:v>-18</c:v>
                </c:pt>
                <c:pt idx="2">
                  <c:v>-15</c:v>
                </c:pt>
                <c:pt idx="3">
                  <c:v>-14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Graphics!$K$13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Graphics!$T$69:$W$69</c:f>
              <c:numCache>
                <c:formatCode>General</c:formatCode>
                <c:ptCount val="4"/>
                <c:pt idx="0">
                  <c:v>-60</c:v>
                </c:pt>
                <c:pt idx="1">
                  <c:v>-49</c:v>
                </c:pt>
                <c:pt idx="2">
                  <c:v>-47</c:v>
                </c:pt>
                <c:pt idx="3">
                  <c:v>-41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Graphics!$K$14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</c:spPr>
            </c:marker>
            <c:bubble3D val="0"/>
          </c:dPt>
          <c:cat>
            <c:strRef>
              <c:f>Graphics!$M$5:$P$5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Graphics!$T$70:$W$70</c:f>
              <c:numCache>
                <c:formatCode>General</c:formatCode>
                <c:ptCount val="4"/>
                <c:pt idx="0">
                  <c:v>-74</c:v>
                </c:pt>
                <c:pt idx="1">
                  <c:v>-62</c:v>
                </c:pt>
                <c:pt idx="2">
                  <c:v>-61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3120"/>
        <c:axId val="124774656"/>
      </c:lineChart>
      <c:catAx>
        <c:axId val="1247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74656"/>
        <c:crosses val="autoZero"/>
        <c:auto val="1"/>
        <c:lblAlgn val="ctr"/>
        <c:lblOffset val="100"/>
        <c:noMultiLvlLbl val="0"/>
      </c:catAx>
      <c:valAx>
        <c:axId val="124774656"/>
        <c:scaling>
          <c:orientation val="minMax"/>
          <c:max val="80"/>
          <c:min val="-8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4773120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Graphics!$Z$61</c:f>
          <c:strCache>
            <c:ptCount val="1"/>
            <c:pt idx="0">
              <c:v>Proposal-Arc</c:v>
            </c:pt>
          </c:strCache>
        </c:strRef>
      </c:tx>
      <c:layout>
        <c:manualLayout>
          <c:xMode val="edge"/>
          <c:yMode val="edge"/>
          <c:x val="0.37479949499983389"/>
          <c:y val="0"/>
        </c:manualLayout>
      </c:layout>
      <c:overlay val="1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2146794871794871E-2"/>
          <c:y val="0.13741694722990613"/>
          <c:w val="0.87570621468926557"/>
          <c:h val="0.61864464159374966"/>
        </c:manualLayout>
      </c:layout>
      <c:lineChart>
        <c:grouping val="standard"/>
        <c:varyColors val="0"/>
        <c:ser>
          <c:idx val="0"/>
          <c:order val="0"/>
          <c:tx>
            <c:strRef>
              <c:f>Graphics!$M$5</c:f>
              <c:strCache>
                <c:ptCount val="1"/>
                <c:pt idx="0">
                  <c:v>A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Graphics!$AA$64:$AA$70</c:f>
              <c:numCache>
                <c:formatCode>General</c:formatCode>
                <c:ptCount val="7"/>
                <c:pt idx="0">
                  <c:v>20</c:v>
                </c:pt>
                <c:pt idx="1">
                  <c:v>17</c:v>
                </c:pt>
                <c:pt idx="2">
                  <c:v>7</c:v>
                </c:pt>
                <c:pt idx="3">
                  <c:v>#N/A</c:v>
                </c:pt>
                <c:pt idx="4">
                  <c:v>15</c:v>
                </c:pt>
                <c:pt idx="5">
                  <c:v>40</c:v>
                </c:pt>
                <c:pt idx="6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Graphics!$AB$64:$AB$70</c:f>
              <c:numCache>
                <c:formatCode>General</c:formatCode>
                <c:ptCount val="7"/>
                <c:pt idx="0">
                  <c:v>41</c:v>
                </c:pt>
                <c:pt idx="1">
                  <c:v>38</c:v>
                </c:pt>
                <c:pt idx="2">
                  <c:v>28</c:v>
                </c:pt>
                <c:pt idx="3">
                  <c:v>#N/A</c:v>
                </c:pt>
                <c:pt idx="4">
                  <c:v>38</c:v>
                </c:pt>
                <c:pt idx="5">
                  <c:v>49</c:v>
                </c:pt>
                <c:pt idx="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ln w="444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2">
                  <a:lumMod val="50000"/>
                </a:schemeClr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Graphics!$AC$64:$AC$70</c:f>
              <c:numCache>
                <c:formatCode>General</c:formatCode>
                <c:ptCount val="7"/>
                <c:pt idx="0">
                  <c:v>60</c:v>
                </c:pt>
                <c:pt idx="1">
                  <c:v>58</c:v>
                </c:pt>
                <c:pt idx="2">
                  <c:v>51</c:v>
                </c:pt>
                <c:pt idx="3">
                  <c:v>#N/A</c:v>
                </c:pt>
                <c:pt idx="4">
                  <c:v>55</c:v>
                </c:pt>
                <c:pt idx="5">
                  <c:v>67</c:v>
                </c:pt>
                <c:pt idx="6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Graphics!$K$8:$K$14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Graphics!$AD$64:$AD$70</c:f>
              <c:numCache>
                <c:formatCode>General</c:formatCode>
                <c:ptCount val="7"/>
                <c:pt idx="0">
                  <c:v>#N/A</c:v>
                </c:pt>
                <c:pt idx="1">
                  <c:v>78</c:v>
                </c:pt>
                <c:pt idx="2">
                  <c:v>71</c:v>
                </c:pt>
                <c:pt idx="3">
                  <c:v>#N/A</c:v>
                </c:pt>
                <c:pt idx="4">
                  <c:v>74</c:v>
                </c:pt>
                <c:pt idx="5">
                  <c:v>81</c:v>
                </c:pt>
                <c:pt idx="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00864"/>
        <c:axId val="124902400"/>
      </c:lineChart>
      <c:catAx>
        <c:axId val="1249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02400"/>
        <c:crosses val="autoZero"/>
        <c:auto val="1"/>
        <c:lblAlgn val="ctr"/>
        <c:lblOffset val="100"/>
        <c:noMultiLvlLbl val="0"/>
      </c:catAx>
      <c:valAx>
        <c:axId val="124902400"/>
        <c:scaling>
          <c:orientation val="minMax"/>
          <c:max val="99"/>
          <c:min val="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4900864"/>
        <c:crosses val="autoZero"/>
        <c:crossBetween val="between"/>
        <c:majorUnit val="20"/>
        <c:minorUnit val="5"/>
      </c:valAx>
    </c:plotArea>
    <c:legend>
      <c:legendPos val="b"/>
      <c:layout>
        <c:manualLayout>
          <c:xMode val="edge"/>
          <c:yMode val="edge"/>
          <c:x val="0.21927539120901027"/>
          <c:y val="0.82207921979295728"/>
          <c:w val="0.7807246087909897"/>
          <c:h val="0.120552646655208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33771</xdr:colOff>
      <xdr:row>0</xdr:row>
      <xdr:rowOff>38100</xdr:rowOff>
    </xdr:from>
    <xdr:to>
      <xdr:col>10</xdr:col>
      <xdr:colOff>709180</xdr:colOff>
      <xdr:row>23</xdr:row>
      <xdr:rowOff>104095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721303</xdr:colOff>
      <xdr:row>0</xdr:row>
      <xdr:rowOff>38100</xdr:rowOff>
    </xdr:from>
    <xdr:to>
      <xdr:col>20</xdr:col>
      <xdr:colOff>669348</xdr:colOff>
      <xdr:row>43</xdr:row>
      <xdr:rowOff>160564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425745</xdr:colOff>
      <xdr:row>1</xdr:row>
      <xdr:rowOff>56287</xdr:rowOff>
    </xdr:from>
    <xdr:to>
      <xdr:col>23</xdr:col>
      <xdr:colOff>533745</xdr:colOff>
      <xdr:row>16</xdr:row>
      <xdr:rowOff>78787</xdr:rowOff>
    </xdr:to>
    <xdr:graphicFrame macro="">
      <xdr:nvGraphicFramePr>
        <xdr:cNvPr id="8399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757237</xdr:colOff>
      <xdr:row>1</xdr:row>
      <xdr:rowOff>56287</xdr:rowOff>
    </xdr:from>
    <xdr:to>
      <xdr:col>8</xdr:col>
      <xdr:colOff>421237</xdr:colOff>
      <xdr:row>16</xdr:row>
      <xdr:rowOff>78787</xdr:rowOff>
    </xdr:to>
    <xdr:graphicFrame macro="">
      <xdr:nvGraphicFramePr>
        <xdr:cNvPr id="8399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757237</xdr:colOff>
      <xdr:row>18</xdr:row>
      <xdr:rowOff>21969</xdr:rowOff>
    </xdr:from>
    <xdr:to>
      <xdr:col>8</xdr:col>
      <xdr:colOff>421237</xdr:colOff>
      <xdr:row>30</xdr:row>
      <xdr:rowOff>113094</xdr:rowOff>
    </xdr:to>
    <xdr:graphicFrame macro="">
      <xdr:nvGraphicFramePr>
        <xdr:cNvPr id="8399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757237</xdr:colOff>
      <xdr:row>32</xdr:row>
      <xdr:rowOff>56276</xdr:rowOff>
    </xdr:from>
    <xdr:to>
      <xdr:col>8</xdr:col>
      <xdr:colOff>421237</xdr:colOff>
      <xdr:row>73</xdr:row>
      <xdr:rowOff>37620</xdr:rowOff>
    </xdr:to>
    <xdr:graphicFrame macro="">
      <xdr:nvGraphicFramePr>
        <xdr:cNvPr id="8399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425745</xdr:colOff>
      <xdr:row>30</xdr:row>
      <xdr:rowOff>26272</xdr:rowOff>
    </xdr:from>
    <xdr:to>
      <xdr:col>23</xdr:col>
      <xdr:colOff>533745</xdr:colOff>
      <xdr:row>45</xdr:row>
      <xdr:rowOff>48772</xdr:rowOff>
    </xdr:to>
    <xdr:graphicFrame macro="">
      <xdr:nvGraphicFramePr>
        <xdr:cNvPr id="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401933</xdr:colOff>
      <xdr:row>58</xdr:row>
      <xdr:rowOff>15120</xdr:rowOff>
    </xdr:from>
    <xdr:to>
      <xdr:col>23</xdr:col>
      <xdr:colOff>509933</xdr:colOff>
      <xdr:row>73</xdr:row>
      <xdr:rowOff>37620</xdr:rowOff>
    </xdr:to>
    <xdr:graphicFrame macro="">
      <xdr:nvGraphicFramePr>
        <xdr:cNvPr id="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602931</xdr:colOff>
      <xdr:row>58</xdr:row>
      <xdr:rowOff>16470</xdr:rowOff>
    </xdr:from>
    <xdr:to>
      <xdr:col>30</xdr:col>
      <xdr:colOff>710931</xdr:colOff>
      <xdr:row>73</xdr:row>
      <xdr:rowOff>37620</xdr:rowOff>
    </xdr:to>
    <xdr:graphicFrame macro="">
      <xdr:nvGraphicFramePr>
        <xdr:cNvPr id="1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602931</xdr:colOff>
      <xdr:row>1</xdr:row>
      <xdr:rowOff>56287</xdr:rowOff>
    </xdr:from>
    <xdr:to>
      <xdr:col>30</xdr:col>
      <xdr:colOff>710931</xdr:colOff>
      <xdr:row>16</xdr:row>
      <xdr:rowOff>77437</xdr:rowOff>
    </xdr:to>
    <xdr:graphicFrame macro="">
      <xdr:nvGraphicFramePr>
        <xdr:cNvPr id="10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50" zoomScaleNormal="50" workbookViewId="0">
      <selection activeCell="D27" sqref="D27:J27"/>
    </sheetView>
  </sheetViews>
  <sheetFormatPr baseColWidth="10" defaultRowHeight="15" x14ac:dyDescent="0.25"/>
  <sheetData>
    <row r="1" spans="1:23" x14ac:dyDescent="0.25">
      <c r="A1">
        <f>MIN($B$2:$G$5)</f>
        <v>-253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tr">
        <f>CONCATENATE(OTS!$M$2, ",  LeinenDifferenz: ")</f>
        <v xml:space="preserve">Airvave, Back Magic 24,  LeinenDifferenz: </v>
      </c>
      <c r="I1" t="s">
        <v>175</v>
      </c>
      <c r="J1" t="str">
        <f>B1</f>
        <v>a</v>
      </c>
      <c r="K1" t="str">
        <f t="shared" ref="K1:O1" si="0">C1</f>
        <v>b</v>
      </c>
      <c r="L1" t="str">
        <f t="shared" si="0"/>
        <v>c</v>
      </c>
      <c r="M1" t="str">
        <f t="shared" si="0"/>
        <v>d</v>
      </c>
      <c r="N1" t="str">
        <f t="shared" si="0"/>
        <v>e</v>
      </c>
      <c r="O1" t="str">
        <f t="shared" si="0"/>
        <v>x</v>
      </c>
      <c r="P1" t="str">
        <f>H1</f>
        <v xml:space="preserve">Airvave, Back Magic 24,  LeinenDifferenz: </v>
      </c>
      <c r="Q1" t="s">
        <v>176</v>
      </c>
      <c r="R1" t="str">
        <f>B1</f>
        <v>a</v>
      </c>
      <c r="S1" t="str">
        <f t="shared" ref="S1:W1" si="1">C1</f>
        <v>b</v>
      </c>
      <c r="T1" t="str">
        <f t="shared" si="1"/>
        <v>c</v>
      </c>
      <c r="U1" t="str">
        <f t="shared" si="1"/>
        <v>d</v>
      </c>
      <c r="V1" t="str">
        <f t="shared" si="1"/>
        <v>e</v>
      </c>
      <c r="W1" t="str">
        <f t="shared" si="1"/>
        <v>x</v>
      </c>
    </row>
    <row r="2" spans="1:23" x14ac:dyDescent="0.25">
      <c r="A2">
        <v>1</v>
      </c>
      <c r="B2">
        <f>IFERROR(VLOOKUP(CONCATENATE(B$1,$A2),OTS!$A:$C,3,FALSE)-VLOOKUP(REPLACE(VLOOKUP(CONCATENATE(B$1,$A2),OTS!$A:$C,2,FALSE),1,1,"A"),OTS!$B:$C,2,FALSE),"")</f>
        <v>0</v>
      </c>
      <c r="C2">
        <f>IFERROR(VLOOKUP(CONCATENATE(C$1,$A2),OTS!$A:$C,3,FALSE)-VLOOKUP(REPLACE(VLOOKUP(CONCATENATE(C$1,$A2),OTS!$A:$C,2,FALSE),1,1,"A"),OTS!$B:$C,2,FALSE),"")</f>
        <v>-53</v>
      </c>
      <c r="D2">
        <f>IFERROR(VLOOKUP(CONCATENATE(D$1,$A2),OTS!$A:$C,3,FALSE)-VLOOKUP(REPLACE(VLOOKUP(CONCATENATE(D$1,$A2),OTS!$A:$C,2,FALSE),1,1,"A"),OTS!$B:$C,2,FALSE),"")</f>
        <v>-20</v>
      </c>
      <c r="E2">
        <f>IFERROR(VLOOKUP(CONCATENATE(E$1,$A2),OTS!$A:$C,3,FALSE)-VLOOKUP(REPLACE(VLOOKUP(CONCATENATE(E$1,$A2),OTS!$A:$C,2,FALSE),1,1,"A"),OTS!$B:$C,2,FALSE),"")</f>
        <v>90</v>
      </c>
      <c r="F2" t="str">
        <f>IFERROR(VLOOKUP(CONCATENATE(F$1,$A2),OTS!$A:$C,3,FALSE)-VLOOKUP(REPLACE(VLOOKUP(CONCATENATE(F$1,$A2),OTS!$A:$C,2,FALSE),1,1,"A"),OTS!$B:$C,2,FALSE),"")</f>
        <v/>
      </c>
      <c r="G2" t="str">
        <f>IFERROR(VLOOKUP(CONCATENATE(G$1,$A2),OTS!$A:$C,3,FALSE)-VLOOKUP(REPLACE(VLOOKUP(CONCATENATE(G$1,$A2),OTS!$A:$C,2,FALSE),1,1,"A"),OTS!$B:$C,2,FALSE),"")</f>
        <v/>
      </c>
      <c r="I2">
        <f>A2</f>
        <v>1</v>
      </c>
      <c r="J2">
        <f t="shared" ref="J2:J13" si="2">IFERROR(B2-MIN($B2:$G2),#N/A)</f>
        <v>53</v>
      </c>
      <c r="K2">
        <f t="shared" ref="K2:K13" si="3">IFERROR(C2-MIN($B2:$G2),#N/A)</f>
        <v>0</v>
      </c>
      <c r="L2">
        <f t="shared" ref="L2:L13" si="4">IFERROR(D2-MIN($B2:$G2),#N/A)</f>
        <v>33</v>
      </c>
      <c r="M2">
        <f t="shared" ref="M2:M13" si="5">IFERROR(E2-MIN($B2:$G2),#N/A)</f>
        <v>143</v>
      </c>
      <c r="N2" t="e">
        <f t="shared" ref="N2:N13" si="6">IFERROR(F2-MIN($B2:$G2),#N/A)</f>
        <v>#N/A</v>
      </c>
      <c r="O2" t="e">
        <f t="shared" ref="O2:O13" si="7">IFERROR(G2-MIN($B2:$G2),#N/A)</f>
        <v>#N/A</v>
      </c>
      <c r="Q2">
        <f>A2</f>
        <v>1</v>
      </c>
      <c r="R2">
        <f>IFERROR(B2-$A$1,#N/A)</f>
        <v>253</v>
      </c>
      <c r="S2">
        <f t="shared" ref="S2:W2" si="8">IFERROR(C2-$A$1,#N/A)</f>
        <v>200</v>
      </c>
      <c r="T2">
        <f t="shared" si="8"/>
        <v>233</v>
      </c>
      <c r="U2">
        <f t="shared" si="8"/>
        <v>343</v>
      </c>
      <c r="V2" t="e">
        <f t="shared" si="8"/>
        <v>#N/A</v>
      </c>
      <c r="W2" t="e">
        <f t="shared" si="8"/>
        <v>#N/A</v>
      </c>
    </row>
    <row r="3" spans="1:23" x14ac:dyDescent="0.25">
      <c r="A3">
        <f>A2+1</f>
        <v>2</v>
      </c>
      <c r="B3">
        <f>IFERROR(VLOOKUP(CONCATENATE(B$1,$A3),OTS!$A:$C,3,FALSE)-VLOOKUP(REPLACE(VLOOKUP(CONCATENATE(B$1,$A3),OTS!$A:$C,2,FALSE),1,1,"A"),OTS!$B:$C,2,FALSE),"")</f>
        <v>-49</v>
      </c>
      <c r="C3">
        <f>IFERROR(VLOOKUP(CONCATENATE(C$1,$A3),OTS!$A:$C,3,FALSE)-VLOOKUP(REPLACE(VLOOKUP(CONCATENATE(C$1,$A3),OTS!$A:$C,2,FALSE),1,1,"A"),OTS!$B:$C,2,FALSE),"")</f>
        <v>-103</v>
      </c>
      <c r="D3">
        <f>IFERROR(VLOOKUP(CONCATENATE(D$1,$A3),OTS!$A:$C,3,FALSE)-VLOOKUP(REPLACE(VLOOKUP(CONCATENATE(D$1,$A3),OTS!$A:$C,2,FALSE),1,1,"A"),OTS!$B:$C,2,FALSE),"")</f>
        <v>-69</v>
      </c>
      <c r="E3">
        <f>IFERROR(VLOOKUP(CONCATENATE(E$1,$A3),OTS!$A:$C,3,FALSE)-VLOOKUP(REPLACE(VLOOKUP(CONCATENATE(E$1,$A3),OTS!$A:$C,2,FALSE),1,1,"A"),OTS!$B:$C,2,FALSE),"")</f>
        <v>41</v>
      </c>
      <c r="F3" t="str">
        <f>IFERROR(VLOOKUP(CONCATENATE(F$1,$A3),OTS!$A:$C,3,FALSE)-VLOOKUP(REPLACE(VLOOKUP(CONCATENATE(F$1,$A3),OTS!$A:$C,2,FALSE),1,1,"A"),OTS!$B:$C,2,FALSE),"")</f>
        <v/>
      </c>
      <c r="G3" t="str">
        <f>IFERROR(VLOOKUP(CONCATENATE(G$1,$A3),OTS!$A:$C,3,FALSE)-VLOOKUP(REPLACE(VLOOKUP(CONCATENATE(G$1,$A3),OTS!$A:$C,2,FALSE),1,1,"A"),OTS!$B:$C,2,FALSE),"")</f>
        <v/>
      </c>
      <c r="I3">
        <f t="shared" ref="I3:I13" si="9">A3</f>
        <v>2</v>
      </c>
      <c r="J3">
        <f t="shared" si="2"/>
        <v>54</v>
      </c>
      <c r="K3">
        <f t="shared" si="3"/>
        <v>0</v>
      </c>
      <c r="L3">
        <f t="shared" si="4"/>
        <v>34</v>
      </c>
      <c r="M3">
        <f t="shared" si="5"/>
        <v>144</v>
      </c>
      <c r="N3" t="e">
        <f t="shared" si="6"/>
        <v>#N/A</v>
      </c>
      <c r="O3" t="e">
        <f t="shared" si="7"/>
        <v>#N/A</v>
      </c>
      <c r="Q3">
        <f t="shared" ref="Q3:Q13" si="10">A3</f>
        <v>2</v>
      </c>
      <c r="R3">
        <f t="shared" ref="R3:R13" si="11">IFERROR(B3-$A$1,#N/A)</f>
        <v>204</v>
      </c>
      <c r="S3">
        <f t="shared" ref="S3:S13" si="12">IFERROR(C3-$A$1,#N/A)</f>
        <v>150</v>
      </c>
      <c r="T3">
        <f t="shared" ref="T3:T13" si="13">IFERROR(D3-$A$1,#N/A)</f>
        <v>184</v>
      </c>
      <c r="U3">
        <f t="shared" ref="U3:U13" si="14">IFERROR(E3-$A$1,#N/A)</f>
        <v>294</v>
      </c>
      <c r="V3" t="e">
        <f t="shared" ref="V3:V13" si="15">IFERROR(F3-$A$1,#N/A)</f>
        <v>#N/A</v>
      </c>
      <c r="W3" t="e">
        <f t="shared" ref="W3:W13" si="16">IFERROR(G3-$A$1,#N/A)</f>
        <v>#N/A</v>
      </c>
    </row>
    <row r="4" spans="1:23" x14ac:dyDescent="0.25">
      <c r="A4">
        <f t="shared" ref="A4:A13" si="17">A3+1</f>
        <v>3</v>
      </c>
      <c r="B4">
        <f>IFERROR(VLOOKUP(CONCATENATE(B$1,$A4),OTS!$A:$C,3,FALSE)-VLOOKUP(REPLACE(VLOOKUP(CONCATENATE(B$1,$A4),OTS!$A:$C,2,FALSE),1,1,"A"),OTS!$B:$C,2,FALSE),"")</f>
        <v>-197</v>
      </c>
      <c r="C4">
        <f>IFERROR(VLOOKUP(CONCATENATE(C$1,$A4),OTS!$A:$C,3,FALSE)-VLOOKUP(REPLACE(VLOOKUP(CONCATENATE(C$1,$A4),OTS!$A:$C,2,FALSE),1,1,"A"),OTS!$B:$C,2,FALSE),"")</f>
        <v>-253</v>
      </c>
      <c r="D4">
        <f>IFERROR(VLOOKUP(CONCATENATE(D$1,$A4),OTS!$A:$C,3,FALSE)-VLOOKUP(REPLACE(VLOOKUP(CONCATENATE(D$1,$A4),OTS!$A:$C,2,FALSE),1,1,"A"),OTS!$B:$C,2,FALSE),"")</f>
        <v>-217</v>
      </c>
      <c r="E4">
        <f>IFERROR(VLOOKUP(CONCATENATE(E$1,$A4),OTS!$A:$C,3,FALSE)-VLOOKUP(REPLACE(VLOOKUP(CONCATENATE(E$1,$A4),OTS!$A:$C,2,FALSE),1,1,"A"),OTS!$B:$C,2,FALSE),"")</f>
        <v>-107</v>
      </c>
      <c r="F4" t="str">
        <f>IFERROR(VLOOKUP(CONCATENATE(F$1,$A4),OTS!$A:$C,3,FALSE)-VLOOKUP(REPLACE(VLOOKUP(CONCATENATE(F$1,$A4),OTS!$A:$C,2,FALSE),1,1,"A"),OTS!$B:$C,2,FALSE),"")</f>
        <v/>
      </c>
      <c r="G4" t="str">
        <f>IFERROR(VLOOKUP(CONCATENATE(G$1,$A4),OTS!$A:$C,3,FALSE)-VLOOKUP(REPLACE(VLOOKUP(CONCATENATE(G$1,$A4),OTS!$A:$C,2,FALSE),1,1,"A"),OTS!$B:$C,2,FALSE),"")</f>
        <v/>
      </c>
      <c r="I4">
        <f t="shared" si="9"/>
        <v>3</v>
      </c>
      <c r="J4">
        <f t="shared" si="2"/>
        <v>56</v>
      </c>
      <c r="K4">
        <f t="shared" si="3"/>
        <v>0</v>
      </c>
      <c r="L4">
        <f t="shared" si="4"/>
        <v>36</v>
      </c>
      <c r="M4">
        <f t="shared" si="5"/>
        <v>146</v>
      </c>
      <c r="N4" t="e">
        <f t="shared" si="6"/>
        <v>#N/A</v>
      </c>
      <c r="O4" t="e">
        <f t="shared" si="7"/>
        <v>#N/A</v>
      </c>
      <c r="Q4">
        <f t="shared" si="10"/>
        <v>3</v>
      </c>
      <c r="R4">
        <f t="shared" si="11"/>
        <v>56</v>
      </c>
      <c r="S4">
        <f t="shared" si="12"/>
        <v>0</v>
      </c>
      <c r="T4">
        <f t="shared" si="13"/>
        <v>36</v>
      </c>
      <c r="U4">
        <f t="shared" si="14"/>
        <v>146</v>
      </c>
      <c r="V4" t="e">
        <f t="shared" si="15"/>
        <v>#N/A</v>
      </c>
      <c r="W4" t="e">
        <f t="shared" si="16"/>
        <v>#N/A</v>
      </c>
    </row>
    <row r="5" spans="1:23" x14ac:dyDescent="0.25">
      <c r="A5">
        <f t="shared" si="17"/>
        <v>4</v>
      </c>
      <c r="B5">
        <f>IFERROR(VLOOKUP(CONCATENATE(B$1,$A5),OTS!$A:$C,3,FALSE)-VLOOKUP(REPLACE(VLOOKUP(CONCATENATE(B$1,$A5),OTS!$A:$C,2,FALSE),1,1,"A"),OTS!$B:$C,2,FALSE),"")</f>
        <v>-146</v>
      </c>
      <c r="C5">
        <f>IFERROR(VLOOKUP(CONCATENATE(C$1,$A5),OTS!$A:$C,3,FALSE)-VLOOKUP(REPLACE(VLOOKUP(CONCATENATE(C$1,$A5),OTS!$A:$C,2,FALSE),1,1,"A"),OTS!$B:$C,2,FALSE),"")</f>
        <v>-196</v>
      </c>
      <c r="D5">
        <f>IFERROR(VLOOKUP(CONCATENATE(D$1,$A5),OTS!$A:$C,3,FALSE)-VLOOKUP(REPLACE(VLOOKUP(CONCATENATE(D$1,$A5),OTS!$A:$C,2,FALSE),1,1,"A"),OTS!$B:$C,2,FALSE),"")</f>
        <v>-166</v>
      </c>
      <c r="E5">
        <f>IFERROR(VLOOKUP(CONCATENATE(E$1,$A5),OTS!$A:$C,3,FALSE)-VLOOKUP(REPLACE(VLOOKUP(CONCATENATE(E$1,$A5),OTS!$A:$C,2,FALSE),1,1,"A"),OTS!$B:$C,2,FALSE),"")</f>
        <v>-56</v>
      </c>
      <c r="F5" t="str">
        <f>IFERROR(VLOOKUP(CONCATENATE(F$1,$A5),OTS!$A:$C,3,FALSE)-VLOOKUP(REPLACE(VLOOKUP(CONCATENATE(F$1,$A5),OTS!$A:$C,2,FALSE),1,1,"A"),OTS!$B:$C,2,FALSE),"")</f>
        <v/>
      </c>
      <c r="G5" t="str">
        <f>IFERROR(VLOOKUP(CONCATENATE(G$1,$A5),OTS!$A:$C,3,FALSE)-VLOOKUP(REPLACE(VLOOKUP(CONCATENATE(G$1,$A5),OTS!$A:$C,2,FALSE),1,1,"A"),OTS!$B:$C,2,FALSE),"")</f>
        <v/>
      </c>
      <c r="I5">
        <f t="shared" si="9"/>
        <v>4</v>
      </c>
      <c r="J5">
        <f t="shared" si="2"/>
        <v>50</v>
      </c>
      <c r="K5">
        <f t="shared" si="3"/>
        <v>0</v>
      </c>
      <c r="L5">
        <f t="shared" si="4"/>
        <v>30</v>
      </c>
      <c r="M5">
        <f t="shared" si="5"/>
        <v>140</v>
      </c>
      <c r="N5" t="e">
        <f t="shared" si="6"/>
        <v>#N/A</v>
      </c>
      <c r="O5" t="e">
        <f t="shared" si="7"/>
        <v>#N/A</v>
      </c>
      <c r="Q5">
        <f t="shared" si="10"/>
        <v>4</v>
      </c>
      <c r="R5">
        <f t="shared" si="11"/>
        <v>107</v>
      </c>
      <c r="S5">
        <f t="shared" si="12"/>
        <v>57</v>
      </c>
      <c r="T5">
        <f t="shared" si="13"/>
        <v>87</v>
      </c>
      <c r="U5">
        <f t="shared" si="14"/>
        <v>197</v>
      </c>
      <c r="V5" t="e">
        <f t="shared" si="15"/>
        <v>#N/A</v>
      </c>
      <c r="W5" t="e">
        <f t="shared" si="16"/>
        <v>#N/A</v>
      </c>
    </row>
    <row r="6" spans="1:23" x14ac:dyDescent="0.25">
      <c r="A6">
        <f t="shared" si="17"/>
        <v>5</v>
      </c>
      <c r="B6">
        <f>IFERROR(VLOOKUP(CONCATENATE(B$1,$A6),OTS!$A:$C,3,FALSE)-VLOOKUP(REPLACE(VLOOKUP(CONCATENATE(B$1,$A6),OTS!$A:$C,2,FALSE),1,1,"A"),OTS!$B:$C,2,FALSE),"")</f>
        <v>0</v>
      </c>
      <c r="C6">
        <f>IFERROR(VLOOKUP(CONCATENATE(C$1,$A6),OTS!$A:$C,3,FALSE)-VLOOKUP(REPLACE(VLOOKUP(CONCATENATE(C$1,$A6),OTS!$A:$C,2,FALSE),1,1,"A"),OTS!$B:$C,2,FALSE),"")</f>
        <v>-50</v>
      </c>
      <c r="D6">
        <f>IFERROR(VLOOKUP(CONCATENATE(D$1,$A6),OTS!$A:$C,3,FALSE)-VLOOKUP(REPLACE(VLOOKUP(CONCATENATE(D$1,$A6),OTS!$A:$C,2,FALSE),1,1,"A"),OTS!$B:$C,2,FALSE),"")</f>
        <v>-20</v>
      </c>
      <c r="E6">
        <f>IFERROR(VLOOKUP(CONCATENATE(E$1,$A6),OTS!$A:$C,3,FALSE)-VLOOKUP(REPLACE(VLOOKUP(CONCATENATE(E$1,$A6),OTS!$A:$C,2,FALSE),1,1,"A"),OTS!$B:$C,2,FALSE),"")</f>
        <v>90</v>
      </c>
      <c r="F6" t="str">
        <f>IFERROR(VLOOKUP(CONCATENATE(F$1,$A6),OTS!$A:$C,3,FALSE)-VLOOKUP(REPLACE(VLOOKUP(CONCATENATE(F$1,$A6),OTS!$A:$C,2,FALSE),1,1,"A"),OTS!$B:$C,2,FALSE),"")</f>
        <v/>
      </c>
      <c r="G6" t="str">
        <f>IFERROR(VLOOKUP(CONCATENATE(G$1,$A6),OTS!$A:$C,3,FALSE)-VLOOKUP(REPLACE(VLOOKUP(CONCATENATE(G$1,$A6),OTS!$A:$C,2,FALSE),1,1,"A"),OTS!$B:$C,2,FALSE),"")</f>
        <v/>
      </c>
      <c r="I6">
        <f t="shared" si="9"/>
        <v>5</v>
      </c>
      <c r="J6">
        <f t="shared" si="2"/>
        <v>50</v>
      </c>
      <c r="K6">
        <f t="shared" si="3"/>
        <v>0</v>
      </c>
      <c r="L6">
        <f t="shared" si="4"/>
        <v>30</v>
      </c>
      <c r="M6">
        <f t="shared" si="5"/>
        <v>140</v>
      </c>
      <c r="N6" t="e">
        <f t="shared" si="6"/>
        <v>#N/A</v>
      </c>
      <c r="O6" t="e">
        <f t="shared" si="7"/>
        <v>#N/A</v>
      </c>
      <c r="Q6">
        <f t="shared" si="10"/>
        <v>5</v>
      </c>
      <c r="R6">
        <f t="shared" si="11"/>
        <v>253</v>
      </c>
      <c r="S6">
        <f t="shared" si="12"/>
        <v>203</v>
      </c>
      <c r="T6">
        <f t="shared" si="13"/>
        <v>233</v>
      </c>
      <c r="U6">
        <f t="shared" si="14"/>
        <v>343</v>
      </c>
      <c r="V6" t="e">
        <f t="shared" si="15"/>
        <v>#N/A</v>
      </c>
      <c r="W6" t="e">
        <f t="shared" si="16"/>
        <v>#N/A</v>
      </c>
    </row>
    <row r="7" spans="1:23" x14ac:dyDescent="0.25">
      <c r="A7">
        <f t="shared" si="17"/>
        <v>6</v>
      </c>
      <c r="B7">
        <f>IFERROR(VLOOKUP(CONCATENATE(B$1,$A7),OTS!$A:$C,3,FALSE)-VLOOKUP(REPLACE(VLOOKUP(CONCATENATE(B$1,$A7),OTS!$A:$C,2,FALSE),1,1,"A"),OTS!$B:$C,2,FALSE),"")</f>
        <v>-49</v>
      </c>
      <c r="C7">
        <f>IFERROR(VLOOKUP(CONCATENATE(C$1,$A7),OTS!$A:$C,3,FALSE)-VLOOKUP(REPLACE(VLOOKUP(CONCATENATE(C$1,$A7),OTS!$A:$C,2,FALSE),1,1,"A"),OTS!$B:$C,2,FALSE),"")</f>
        <v>-99</v>
      </c>
      <c r="D7">
        <f>IFERROR(VLOOKUP(CONCATENATE(D$1,$A7),OTS!$A:$C,3,FALSE)-VLOOKUP(REPLACE(VLOOKUP(CONCATENATE(D$1,$A7),OTS!$A:$C,2,FALSE),1,1,"A"),OTS!$B:$C,2,FALSE),"")</f>
        <v>-69</v>
      </c>
      <c r="E7">
        <f>IFERROR(VLOOKUP(CONCATENATE(E$1,$A7),OTS!$A:$C,3,FALSE)-VLOOKUP(REPLACE(VLOOKUP(CONCATENATE(E$1,$A7),OTS!$A:$C,2,FALSE),1,1,"A"),OTS!$B:$C,2,FALSE),"")</f>
        <v>41</v>
      </c>
      <c r="F7" t="str">
        <f>IFERROR(VLOOKUP(CONCATENATE(F$1,$A7),OTS!$A:$C,3,FALSE)-VLOOKUP(REPLACE(VLOOKUP(CONCATENATE(F$1,$A7),OTS!$A:$C,2,FALSE),1,1,"A"),OTS!$B:$C,2,FALSE),"")</f>
        <v/>
      </c>
      <c r="G7" t="str">
        <f>IFERROR(VLOOKUP(CONCATENATE(G$1,$A7),OTS!$A:$C,3,FALSE)-VLOOKUP(REPLACE(VLOOKUP(CONCATENATE(G$1,$A7),OTS!$A:$C,2,FALSE),1,1,"A"),OTS!$B:$C,2,FALSE),"")</f>
        <v/>
      </c>
      <c r="I7">
        <f t="shared" si="9"/>
        <v>6</v>
      </c>
      <c r="J7">
        <f t="shared" si="2"/>
        <v>50</v>
      </c>
      <c r="K7">
        <f t="shared" si="3"/>
        <v>0</v>
      </c>
      <c r="L7">
        <f t="shared" si="4"/>
        <v>30</v>
      </c>
      <c r="M7">
        <f t="shared" si="5"/>
        <v>140</v>
      </c>
      <c r="N7" t="e">
        <f t="shared" si="6"/>
        <v>#N/A</v>
      </c>
      <c r="O7" t="e">
        <f t="shared" si="7"/>
        <v>#N/A</v>
      </c>
      <c r="Q7">
        <f t="shared" si="10"/>
        <v>6</v>
      </c>
      <c r="R7">
        <f t="shared" si="11"/>
        <v>204</v>
      </c>
      <c r="S7">
        <f t="shared" si="12"/>
        <v>154</v>
      </c>
      <c r="T7">
        <f t="shared" si="13"/>
        <v>184</v>
      </c>
      <c r="U7">
        <f t="shared" si="14"/>
        <v>294</v>
      </c>
      <c r="V7" t="e">
        <f t="shared" si="15"/>
        <v>#N/A</v>
      </c>
      <c r="W7" t="e">
        <f t="shared" si="16"/>
        <v>#N/A</v>
      </c>
    </row>
    <row r="8" spans="1:23" x14ac:dyDescent="0.25">
      <c r="A8">
        <f t="shared" si="17"/>
        <v>7</v>
      </c>
      <c r="B8">
        <f>IFERROR(VLOOKUP(CONCATENATE(B$1,$A8),OTS!$A:$C,3,FALSE)-VLOOKUP(REPLACE(VLOOKUP(CONCATENATE(B$1,$A8),OTS!$A:$C,2,FALSE),1,1,"A"),OTS!$B:$C,2,FALSE),"")</f>
        <v>-197</v>
      </c>
      <c r="C8">
        <f>IFERROR(VLOOKUP(CONCATENATE(C$1,$A8),OTS!$A:$C,3,FALSE)-VLOOKUP(REPLACE(VLOOKUP(CONCATENATE(C$1,$A8),OTS!$A:$C,2,FALSE),1,1,"A"),OTS!$B:$C,2,FALSE),"")</f>
        <v>-247</v>
      </c>
      <c r="D8">
        <f>IFERROR(VLOOKUP(CONCATENATE(D$1,$A8),OTS!$A:$C,3,FALSE)-VLOOKUP(REPLACE(VLOOKUP(CONCATENATE(D$1,$A8),OTS!$A:$C,2,FALSE),1,1,"A"),OTS!$B:$C,2,FALSE),"")</f>
        <v>-217</v>
      </c>
      <c r="E8">
        <f>IFERROR(VLOOKUP(CONCATENATE(E$1,$A8),OTS!$A:$C,3,FALSE)-VLOOKUP(REPLACE(VLOOKUP(CONCATENATE(E$1,$A8),OTS!$A:$C,2,FALSE),1,1,"A"),OTS!$B:$C,2,FALSE),"")</f>
        <v>-107</v>
      </c>
      <c r="F8" t="str">
        <f>IFERROR(VLOOKUP(CONCATENATE(F$1,$A8),OTS!$A:$C,3,FALSE)-VLOOKUP(REPLACE(VLOOKUP(CONCATENATE(F$1,$A8),OTS!$A:$C,2,FALSE),1,1,"A"),OTS!$B:$C,2,FALSE),"")</f>
        <v/>
      </c>
      <c r="G8" t="str">
        <f>IFERROR(VLOOKUP(CONCATENATE(G$1,$A8),OTS!$A:$C,3,FALSE)-VLOOKUP(REPLACE(VLOOKUP(CONCATENATE(G$1,$A8),OTS!$A:$C,2,FALSE),1,1,"A"),OTS!$B:$C,2,FALSE),"")</f>
        <v/>
      </c>
      <c r="I8">
        <f t="shared" si="9"/>
        <v>7</v>
      </c>
      <c r="J8">
        <f t="shared" si="2"/>
        <v>50</v>
      </c>
      <c r="K8">
        <f t="shared" si="3"/>
        <v>0</v>
      </c>
      <c r="L8">
        <f t="shared" si="4"/>
        <v>30</v>
      </c>
      <c r="M8">
        <f t="shared" si="5"/>
        <v>140</v>
      </c>
      <c r="N8" t="e">
        <f t="shared" si="6"/>
        <v>#N/A</v>
      </c>
      <c r="O8" t="e">
        <f t="shared" si="7"/>
        <v>#N/A</v>
      </c>
      <c r="Q8">
        <f t="shared" si="10"/>
        <v>7</v>
      </c>
      <c r="R8">
        <f t="shared" si="11"/>
        <v>56</v>
      </c>
      <c r="S8">
        <f t="shared" si="12"/>
        <v>6</v>
      </c>
      <c r="T8">
        <f t="shared" si="13"/>
        <v>36</v>
      </c>
      <c r="U8">
        <f t="shared" si="14"/>
        <v>146</v>
      </c>
      <c r="V8" t="e">
        <f t="shared" si="15"/>
        <v>#N/A</v>
      </c>
      <c r="W8" t="e">
        <f t="shared" si="16"/>
        <v>#N/A</v>
      </c>
    </row>
    <row r="9" spans="1:23" x14ac:dyDescent="0.25">
      <c r="A9">
        <f t="shared" si="17"/>
        <v>8</v>
      </c>
      <c r="B9">
        <f>IFERROR(VLOOKUP(CONCATENATE(B$1,$A9),OTS!$A:$C,3,FALSE)-VLOOKUP(REPLACE(VLOOKUP(CONCATENATE(B$1,$A9),OTS!$A:$C,2,FALSE),1,1,"A"),OTS!$B:$C,2,FALSE),"")</f>
        <v>-146</v>
      </c>
      <c r="C9">
        <f>IFERROR(VLOOKUP(CONCATENATE(C$1,$A9),OTS!$A:$C,3,FALSE)-VLOOKUP(REPLACE(VLOOKUP(CONCATENATE(C$1,$A9),OTS!$A:$C,2,FALSE),1,1,"A"),OTS!$B:$C,2,FALSE),"")</f>
        <v>-196</v>
      </c>
      <c r="D9">
        <f>IFERROR(VLOOKUP(CONCATENATE(D$1,$A9),OTS!$A:$C,3,FALSE)-VLOOKUP(REPLACE(VLOOKUP(CONCATENATE(D$1,$A9),OTS!$A:$C,2,FALSE),1,1,"A"),OTS!$B:$C,2,FALSE),"")</f>
        <v>-166</v>
      </c>
      <c r="E9">
        <f>IFERROR(VLOOKUP(CONCATENATE(E$1,$A9),OTS!$A:$C,3,FALSE)-VLOOKUP(REPLACE(VLOOKUP(CONCATENATE(E$1,$A9),OTS!$A:$C,2,FALSE),1,1,"A"),OTS!$B:$C,2,FALSE),"")</f>
        <v>-56</v>
      </c>
      <c r="F9" t="str">
        <f>IFERROR(VLOOKUP(CONCATENATE(F$1,$A9),OTS!$A:$C,3,FALSE)-VLOOKUP(REPLACE(VLOOKUP(CONCATENATE(F$1,$A9),OTS!$A:$C,2,FALSE),1,1,"A"),OTS!$B:$C,2,FALSE),"")</f>
        <v/>
      </c>
      <c r="G9" t="str">
        <f>IFERROR(VLOOKUP(CONCATENATE(G$1,$A9),OTS!$A:$C,3,FALSE)-VLOOKUP(REPLACE(VLOOKUP(CONCATENATE(G$1,$A9),OTS!$A:$C,2,FALSE),1,1,"A"),OTS!$B:$C,2,FALSE),"")</f>
        <v/>
      </c>
      <c r="I9">
        <f t="shared" si="9"/>
        <v>8</v>
      </c>
      <c r="J9">
        <f t="shared" si="2"/>
        <v>50</v>
      </c>
      <c r="K9">
        <f t="shared" si="3"/>
        <v>0</v>
      </c>
      <c r="L9">
        <f t="shared" si="4"/>
        <v>30</v>
      </c>
      <c r="M9">
        <f t="shared" si="5"/>
        <v>140</v>
      </c>
      <c r="N9" t="e">
        <f t="shared" si="6"/>
        <v>#N/A</v>
      </c>
      <c r="O9" t="e">
        <f t="shared" si="7"/>
        <v>#N/A</v>
      </c>
      <c r="Q9">
        <f t="shared" si="10"/>
        <v>8</v>
      </c>
      <c r="R9">
        <f t="shared" si="11"/>
        <v>107</v>
      </c>
      <c r="S9">
        <f t="shared" si="12"/>
        <v>57</v>
      </c>
      <c r="T9">
        <f t="shared" si="13"/>
        <v>87</v>
      </c>
      <c r="U9">
        <f t="shared" si="14"/>
        <v>197</v>
      </c>
      <c r="V9" t="e">
        <f t="shared" si="15"/>
        <v>#N/A</v>
      </c>
      <c r="W9" t="e">
        <f t="shared" si="16"/>
        <v>#N/A</v>
      </c>
    </row>
    <row r="10" spans="1:23" x14ac:dyDescent="0.25">
      <c r="A10">
        <f t="shared" si="17"/>
        <v>9</v>
      </c>
      <c r="B10">
        <f>IFERROR(VLOOKUP(CONCATENATE(B$1,$A10),OTS!$A:$C,3,FALSE)-VLOOKUP(REPLACE(VLOOKUP(CONCATENATE(B$1,$A10),OTS!$A:$C,2,FALSE),1,1,"A"),OTS!$B:$C,2,FALSE),"")</f>
        <v>0</v>
      </c>
      <c r="C10">
        <f>IFERROR(VLOOKUP(CONCATENATE(C$1,$A10),OTS!$A:$C,3,FALSE)-VLOOKUP(REPLACE(VLOOKUP(CONCATENATE(C$1,$A10),OTS!$A:$C,2,FALSE),1,1,"A"),OTS!$B:$C,2,FALSE),"")</f>
        <v>-50</v>
      </c>
      <c r="D10">
        <f>IFERROR(VLOOKUP(CONCATENATE(D$1,$A10),OTS!$A:$C,3,FALSE)-VLOOKUP(REPLACE(VLOOKUP(CONCATENATE(D$1,$A10),OTS!$A:$C,2,FALSE),1,1,"A"),OTS!$B:$C,2,FALSE),"")</f>
        <v>-20</v>
      </c>
      <c r="E10">
        <f>IFERROR(VLOOKUP(CONCATENATE(E$1,$A10),OTS!$A:$C,3,FALSE)-VLOOKUP(REPLACE(VLOOKUP(CONCATENATE(E$1,$A10),OTS!$A:$C,2,FALSE),1,1,"A"),OTS!$B:$C,2,FALSE),"")</f>
        <v>90</v>
      </c>
      <c r="F10" t="str">
        <f>IFERROR(VLOOKUP(CONCATENATE(F$1,$A10),OTS!$A:$C,3,FALSE)-VLOOKUP(REPLACE(VLOOKUP(CONCATENATE(F$1,$A10),OTS!$A:$C,2,FALSE),1,1,"A"),OTS!$B:$C,2,FALSE),"")</f>
        <v/>
      </c>
      <c r="G10" t="str">
        <f>IFERROR(VLOOKUP(CONCATENATE(G$1,$A10),OTS!$A:$C,3,FALSE)-VLOOKUP(REPLACE(VLOOKUP(CONCATENATE(G$1,$A10),OTS!$A:$C,2,FALSE),1,1,"A"),OTS!$B:$C,2,FALSE),"")</f>
        <v/>
      </c>
      <c r="I10">
        <f t="shared" si="9"/>
        <v>9</v>
      </c>
      <c r="J10">
        <f t="shared" si="2"/>
        <v>50</v>
      </c>
      <c r="K10">
        <f t="shared" si="3"/>
        <v>0</v>
      </c>
      <c r="L10">
        <f t="shared" si="4"/>
        <v>30</v>
      </c>
      <c r="M10">
        <f t="shared" si="5"/>
        <v>140</v>
      </c>
      <c r="N10" t="e">
        <f t="shared" si="6"/>
        <v>#N/A</v>
      </c>
      <c r="O10" t="e">
        <f t="shared" si="7"/>
        <v>#N/A</v>
      </c>
      <c r="Q10">
        <f t="shared" si="10"/>
        <v>9</v>
      </c>
      <c r="R10">
        <f t="shared" si="11"/>
        <v>253</v>
      </c>
      <c r="S10">
        <f t="shared" si="12"/>
        <v>203</v>
      </c>
      <c r="T10">
        <f t="shared" si="13"/>
        <v>233</v>
      </c>
      <c r="U10">
        <f t="shared" si="14"/>
        <v>343</v>
      </c>
      <c r="V10" t="e">
        <f t="shared" si="15"/>
        <v>#N/A</v>
      </c>
      <c r="W10" t="e">
        <f t="shared" si="16"/>
        <v>#N/A</v>
      </c>
    </row>
    <row r="11" spans="1:23" x14ac:dyDescent="0.25">
      <c r="A11">
        <f t="shared" si="17"/>
        <v>10</v>
      </c>
      <c r="B11">
        <f>IFERROR(VLOOKUP(CONCATENATE(B$1,$A11),OTS!$A:$C,3,FALSE)-VLOOKUP(REPLACE(VLOOKUP(CONCATENATE(B$1,$A11),OTS!$A:$C,2,FALSE),1,1,"A"),OTS!$B:$C,2,FALSE),"")</f>
        <v>-48</v>
      </c>
      <c r="C11">
        <f>IFERROR(VLOOKUP(CONCATENATE(C$1,$A11),OTS!$A:$C,3,FALSE)-VLOOKUP(REPLACE(VLOOKUP(CONCATENATE(C$1,$A11),OTS!$A:$C,2,FALSE),1,1,"A"),OTS!$B:$C,2,FALSE),"")</f>
        <v>-99</v>
      </c>
      <c r="D11">
        <f>IFERROR(VLOOKUP(CONCATENATE(D$1,$A11),OTS!$A:$C,3,FALSE)-VLOOKUP(REPLACE(VLOOKUP(CONCATENATE(D$1,$A11),OTS!$A:$C,2,FALSE),1,1,"A"),OTS!$B:$C,2,FALSE),"")</f>
        <v>-69</v>
      </c>
      <c r="E11">
        <f>IFERROR(VLOOKUP(CONCATENATE(E$1,$A11),OTS!$A:$C,3,FALSE)-VLOOKUP(REPLACE(VLOOKUP(CONCATENATE(E$1,$A11),OTS!$A:$C,2,FALSE),1,1,"A"),OTS!$B:$C,2,FALSE),"")</f>
        <v>41</v>
      </c>
      <c r="F11" t="str">
        <f>IFERROR(VLOOKUP(CONCATENATE(F$1,$A11),OTS!$A:$C,3,FALSE)-VLOOKUP(REPLACE(VLOOKUP(CONCATENATE(F$1,$A11),OTS!$A:$C,2,FALSE),1,1,"A"),OTS!$B:$C,2,FALSE),"")</f>
        <v/>
      </c>
      <c r="G11" t="str">
        <f>IFERROR(VLOOKUP(CONCATENATE(G$1,$A11),OTS!$A:$C,3,FALSE)-VLOOKUP(REPLACE(VLOOKUP(CONCATENATE(G$1,$A11),OTS!$A:$C,2,FALSE),1,1,"A"),OTS!$B:$C,2,FALSE),"")</f>
        <v/>
      </c>
      <c r="I11">
        <f t="shared" si="9"/>
        <v>10</v>
      </c>
      <c r="J11">
        <f t="shared" si="2"/>
        <v>51</v>
      </c>
      <c r="K11">
        <f t="shared" si="3"/>
        <v>0</v>
      </c>
      <c r="L11">
        <f t="shared" si="4"/>
        <v>30</v>
      </c>
      <c r="M11">
        <f t="shared" si="5"/>
        <v>140</v>
      </c>
      <c r="N11" t="e">
        <f t="shared" si="6"/>
        <v>#N/A</v>
      </c>
      <c r="O11" t="e">
        <f t="shared" si="7"/>
        <v>#N/A</v>
      </c>
      <c r="Q11">
        <f t="shared" si="10"/>
        <v>10</v>
      </c>
      <c r="R11">
        <f t="shared" si="11"/>
        <v>205</v>
      </c>
      <c r="S11">
        <f t="shared" si="12"/>
        <v>154</v>
      </c>
      <c r="T11">
        <f t="shared" si="13"/>
        <v>184</v>
      </c>
      <c r="U11">
        <f t="shared" si="14"/>
        <v>294</v>
      </c>
      <c r="V11" t="e">
        <f t="shared" si="15"/>
        <v>#N/A</v>
      </c>
      <c r="W11" t="e">
        <f t="shared" si="16"/>
        <v>#N/A</v>
      </c>
    </row>
    <row r="12" spans="1:23" x14ac:dyDescent="0.25">
      <c r="A12">
        <f t="shared" si="17"/>
        <v>11</v>
      </c>
      <c r="B12">
        <f>IFERROR(VLOOKUP(CONCATENATE(B$1,$A12),OTS!$A:$C,3,FALSE)-VLOOKUP(REPLACE(VLOOKUP(CONCATENATE(B$1,$A12),OTS!$A:$C,2,FALSE),1,1,"A"),OTS!$B:$C,2,FALSE),"")</f>
        <v>-196</v>
      </c>
      <c r="C12">
        <f>IFERROR(VLOOKUP(CONCATENATE(C$1,$A12),OTS!$A:$C,3,FALSE)-VLOOKUP(REPLACE(VLOOKUP(CONCATENATE(C$1,$A12),OTS!$A:$C,2,FALSE),1,1,"A"),OTS!$B:$C,2,FALSE),"")</f>
        <v>-247</v>
      </c>
      <c r="D12">
        <f>IFERROR(VLOOKUP(CONCATENATE(D$1,$A12),OTS!$A:$C,3,FALSE)-VLOOKUP(REPLACE(VLOOKUP(CONCATENATE(D$1,$A12),OTS!$A:$C,2,FALSE),1,1,"A"),OTS!$B:$C,2,FALSE),"")</f>
        <v>-217</v>
      </c>
      <c r="E12">
        <f>IFERROR(VLOOKUP(CONCATENATE(E$1,$A12),OTS!$A:$C,3,FALSE)-VLOOKUP(REPLACE(VLOOKUP(CONCATENATE(E$1,$A12),OTS!$A:$C,2,FALSE),1,1,"A"),OTS!$B:$C,2,FALSE),"")</f>
        <v>-107</v>
      </c>
      <c r="F12" t="str">
        <f>IFERROR(VLOOKUP(CONCATENATE(F$1,$A12),OTS!$A:$C,3,FALSE)-VLOOKUP(REPLACE(VLOOKUP(CONCATENATE(F$1,$A12),OTS!$A:$C,2,FALSE),1,1,"A"),OTS!$B:$C,2,FALSE),"")</f>
        <v/>
      </c>
      <c r="G12" t="str">
        <f>IFERROR(VLOOKUP(CONCATENATE(G$1,$A12),OTS!$A:$C,3,FALSE)-VLOOKUP(REPLACE(VLOOKUP(CONCATENATE(G$1,$A12),OTS!$A:$C,2,FALSE),1,1,"A"),OTS!$B:$C,2,FALSE),"")</f>
        <v/>
      </c>
      <c r="I12">
        <f t="shared" si="9"/>
        <v>11</v>
      </c>
      <c r="J12">
        <f t="shared" si="2"/>
        <v>51</v>
      </c>
      <c r="K12">
        <f t="shared" si="3"/>
        <v>0</v>
      </c>
      <c r="L12">
        <f t="shared" si="4"/>
        <v>30</v>
      </c>
      <c r="M12">
        <f t="shared" si="5"/>
        <v>140</v>
      </c>
      <c r="N12" t="e">
        <f t="shared" si="6"/>
        <v>#N/A</v>
      </c>
      <c r="O12" t="e">
        <f t="shared" si="7"/>
        <v>#N/A</v>
      </c>
      <c r="Q12">
        <f t="shared" si="10"/>
        <v>11</v>
      </c>
      <c r="R12">
        <f t="shared" si="11"/>
        <v>57</v>
      </c>
      <c r="S12">
        <f t="shared" si="12"/>
        <v>6</v>
      </c>
      <c r="T12">
        <f t="shared" si="13"/>
        <v>36</v>
      </c>
      <c r="U12">
        <f t="shared" si="14"/>
        <v>146</v>
      </c>
      <c r="V12" t="e">
        <f t="shared" si="15"/>
        <v>#N/A</v>
      </c>
      <c r="W12" t="e">
        <f t="shared" si="16"/>
        <v>#N/A</v>
      </c>
    </row>
    <row r="13" spans="1:23" x14ac:dyDescent="0.25">
      <c r="A13">
        <f t="shared" si="17"/>
        <v>12</v>
      </c>
      <c r="B13">
        <f>IFERROR(VLOOKUP(CONCATENATE(B$1,$A13),OTS!$A:$C,3,FALSE)-VLOOKUP(REPLACE(VLOOKUP(CONCATENATE(B$1,$A13),OTS!$A:$C,2,FALSE),1,1,"A"),OTS!$B:$C,2,FALSE),"")</f>
        <v>-144</v>
      </c>
      <c r="C13">
        <f>IFERROR(VLOOKUP(CONCATENATE(C$1,$A13),OTS!$A:$C,3,FALSE)-VLOOKUP(REPLACE(VLOOKUP(CONCATENATE(C$1,$A13),OTS!$A:$C,2,FALSE),1,1,"A"),OTS!$B:$C,2,FALSE),"")</f>
        <v>-196</v>
      </c>
      <c r="D13">
        <f>IFERROR(VLOOKUP(CONCATENATE(D$1,$A13),OTS!$A:$C,3,FALSE)-VLOOKUP(REPLACE(VLOOKUP(CONCATENATE(D$1,$A13),OTS!$A:$C,2,FALSE),1,1,"A"),OTS!$B:$C,2,FALSE),"")</f>
        <v>-166</v>
      </c>
      <c r="E13">
        <f>IFERROR(VLOOKUP(CONCATENATE(E$1,$A13),OTS!$A:$C,3,FALSE)-VLOOKUP(REPLACE(VLOOKUP(CONCATENATE(E$1,$A13),OTS!$A:$C,2,FALSE),1,1,"A"),OTS!$B:$C,2,FALSE),"")</f>
        <v>-56</v>
      </c>
      <c r="F13" t="str">
        <f>IFERROR(VLOOKUP(CONCATENATE(F$1,$A13),OTS!$A:$C,3,FALSE)-VLOOKUP(REPLACE(VLOOKUP(CONCATENATE(F$1,$A13),OTS!$A:$C,2,FALSE),1,1,"A"),OTS!$B:$C,2,FALSE),"")</f>
        <v/>
      </c>
      <c r="G13" t="str">
        <f>IFERROR(VLOOKUP(CONCATENATE(G$1,$A13),OTS!$A:$C,3,FALSE)-VLOOKUP(REPLACE(VLOOKUP(CONCATENATE(G$1,$A13),OTS!$A:$C,2,FALSE),1,1,"A"),OTS!$B:$C,2,FALSE),"")</f>
        <v/>
      </c>
      <c r="I13">
        <f t="shared" si="9"/>
        <v>12</v>
      </c>
      <c r="J13">
        <f t="shared" si="2"/>
        <v>52</v>
      </c>
      <c r="K13">
        <f t="shared" si="3"/>
        <v>0</v>
      </c>
      <c r="L13">
        <f t="shared" si="4"/>
        <v>30</v>
      </c>
      <c r="M13">
        <f t="shared" si="5"/>
        <v>140</v>
      </c>
      <c r="N13" t="e">
        <f t="shared" si="6"/>
        <v>#N/A</v>
      </c>
      <c r="O13" t="e">
        <f t="shared" si="7"/>
        <v>#N/A</v>
      </c>
      <c r="Q13">
        <f t="shared" si="10"/>
        <v>12</v>
      </c>
      <c r="R13">
        <f t="shared" si="11"/>
        <v>109</v>
      </c>
      <c r="S13">
        <f t="shared" si="12"/>
        <v>57</v>
      </c>
      <c r="T13">
        <f t="shared" si="13"/>
        <v>87</v>
      </c>
      <c r="U13">
        <f t="shared" si="14"/>
        <v>197</v>
      </c>
      <c r="V13" t="e">
        <f t="shared" si="15"/>
        <v>#N/A</v>
      </c>
      <c r="W13" t="e">
        <f t="shared" si="16"/>
        <v>#N/A</v>
      </c>
    </row>
    <row r="26" spans="2:8" ht="21" x14ac:dyDescent="0.35">
      <c r="B26" s="30" t="s">
        <v>178</v>
      </c>
      <c r="C26" s="30"/>
      <c r="D26" s="30"/>
      <c r="E26" s="30"/>
      <c r="F26" s="30"/>
      <c r="G26" s="30"/>
      <c r="H26" s="30"/>
    </row>
    <row r="27" spans="2:8" ht="21" x14ac:dyDescent="0.35">
      <c r="B27" s="30"/>
      <c r="C27" s="30" t="s">
        <v>186</v>
      </c>
      <c r="D27" s="30"/>
      <c r="E27" s="30"/>
      <c r="F27" s="30"/>
      <c r="G27" s="30"/>
      <c r="H27" s="30"/>
    </row>
    <row r="28" spans="2:8" ht="21" x14ac:dyDescent="0.35">
      <c r="B28" s="30"/>
      <c r="C28" s="30" t="s">
        <v>185</v>
      </c>
      <c r="D28" s="30"/>
      <c r="E28" s="30"/>
      <c r="F28" s="30"/>
      <c r="G28" s="30"/>
      <c r="H28" s="30"/>
    </row>
    <row r="29" spans="2:8" ht="21" x14ac:dyDescent="0.35">
      <c r="B29" s="30"/>
      <c r="C29" s="30"/>
      <c r="D29" s="30" t="s">
        <v>210</v>
      </c>
      <c r="E29" s="30"/>
      <c r="F29" s="30"/>
      <c r="G29" s="30"/>
      <c r="H29" s="30"/>
    </row>
    <row r="30" spans="2:8" ht="21" x14ac:dyDescent="0.35">
      <c r="B30" s="30"/>
      <c r="C30" s="30"/>
      <c r="D30" s="30" t="s">
        <v>211</v>
      </c>
      <c r="E30" s="30"/>
      <c r="F30" s="30"/>
      <c r="G30" s="30"/>
      <c r="H30" s="30"/>
    </row>
    <row r="31" spans="2:8" ht="21" x14ac:dyDescent="0.35">
      <c r="B31" s="30"/>
      <c r="C31" s="30"/>
      <c r="D31" s="30"/>
      <c r="E31" s="30"/>
      <c r="F31" s="30"/>
      <c r="G31" s="30"/>
      <c r="H31" s="30"/>
    </row>
    <row r="32" spans="2:8" ht="21" x14ac:dyDescent="0.35">
      <c r="B32" s="30" t="s">
        <v>177</v>
      </c>
      <c r="C32" s="30"/>
      <c r="D32" s="30"/>
      <c r="E32" s="30"/>
      <c r="F32" s="30"/>
      <c r="G32" s="30"/>
      <c r="H32" s="30"/>
    </row>
    <row r="33" spans="2:8" ht="21" x14ac:dyDescent="0.35">
      <c r="B33" s="30"/>
      <c r="C33" s="30" t="s">
        <v>179</v>
      </c>
      <c r="D33" s="30"/>
      <c r="E33" s="30"/>
      <c r="F33" s="30"/>
      <c r="G33" s="30"/>
      <c r="H33" s="30"/>
    </row>
    <row r="34" spans="2:8" ht="21" x14ac:dyDescent="0.35">
      <c r="B34" s="30"/>
      <c r="C34" s="30" t="s">
        <v>180</v>
      </c>
      <c r="D34" s="30"/>
      <c r="E34" s="30"/>
      <c r="F34" s="30"/>
      <c r="G34" s="30"/>
      <c r="H34" s="30"/>
    </row>
    <row r="35" spans="2:8" ht="21" x14ac:dyDescent="0.35">
      <c r="B35" s="30"/>
      <c r="C35" s="30" t="s">
        <v>181</v>
      </c>
      <c r="D35" s="30"/>
      <c r="E35" s="30"/>
      <c r="F35" s="30"/>
      <c r="G35" s="30"/>
      <c r="H35" s="30"/>
    </row>
    <row r="36" spans="2:8" ht="21" x14ac:dyDescent="0.35">
      <c r="B36" s="30"/>
      <c r="C36" s="30"/>
      <c r="D36" s="30"/>
      <c r="E36" s="30"/>
      <c r="F36" s="30"/>
      <c r="G36" s="30"/>
      <c r="H36" s="30"/>
    </row>
    <row r="37" spans="2:8" ht="21" x14ac:dyDescent="0.35">
      <c r="B37" s="30" t="s">
        <v>182</v>
      </c>
      <c r="C37" s="30"/>
      <c r="D37" s="30"/>
      <c r="E37" s="30"/>
      <c r="F37" s="30"/>
      <c r="G37" s="30"/>
      <c r="H37" s="30"/>
    </row>
    <row r="38" spans="2:8" ht="21" x14ac:dyDescent="0.35">
      <c r="B38" s="30"/>
      <c r="C38" s="30" t="s">
        <v>183</v>
      </c>
      <c r="D38" s="30"/>
      <c r="E38" s="30"/>
      <c r="F38" s="30"/>
      <c r="G38" s="30"/>
      <c r="H38" s="30"/>
    </row>
    <row r="39" spans="2:8" ht="21" x14ac:dyDescent="0.35">
      <c r="B39" s="30"/>
      <c r="C39" s="30" t="s">
        <v>184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6" sqref="B6:C6"/>
    </sheetView>
  </sheetViews>
  <sheetFormatPr baseColWidth="10" defaultRowHeight="15" x14ac:dyDescent="0.25"/>
  <sheetData>
    <row r="1" spans="1:2" x14ac:dyDescent="0.25">
      <c r="A1" t="s">
        <v>216</v>
      </c>
    </row>
    <row r="3" spans="1:2" x14ac:dyDescent="0.25">
      <c r="A3" t="s">
        <v>220</v>
      </c>
    </row>
    <row r="4" spans="1:2" x14ac:dyDescent="0.25">
      <c r="A4" s="12" t="s">
        <v>218</v>
      </c>
      <c r="B4" t="s">
        <v>229</v>
      </c>
    </row>
    <row r="6" spans="1:2" x14ac:dyDescent="0.25">
      <c r="A6" t="s">
        <v>221</v>
      </c>
    </row>
    <row r="7" spans="1:2" x14ac:dyDescent="0.25">
      <c r="A7" s="129" t="s">
        <v>222</v>
      </c>
      <c r="B7" t="s">
        <v>225</v>
      </c>
    </row>
    <row r="8" spans="1:2" x14ac:dyDescent="0.25">
      <c r="A8" s="12" t="s">
        <v>223</v>
      </c>
      <c r="B8" t="s">
        <v>230</v>
      </c>
    </row>
    <row r="9" spans="1:2" x14ac:dyDescent="0.25">
      <c r="A9" s="12" t="s">
        <v>224</v>
      </c>
      <c r="B9" t="s">
        <v>226</v>
      </c>
    </row>
    <row r="10" spans="1:2" x14ac:dyDescent="0.25">
      <c r="A10" s="12" t="s">
        <v>125</v>
      </c>
      <c r="B10" t="s">
        <v>231</v>
      </c>
    </row>
    <row r="11" spans="1:2" x14ac:dyDescent="0.25">
      <c r="A11" s="12" t="s">
        <v>218</v>
      </c>
      <c r="B11" t="s">
        <v>232</v>
      </c>
    </row>
    <row r="12" spans="1:2" x14ac:dyDescent="0.25">
      <c r="A12" s="12" t="s">
        <v>218</v>
      </c>
      <c r="B12" t="s">
        <v>241</v>
      </c>
    </row>
    <row r="13" spans="1:2" x14ac:dyDescent="0.25">
      <c r="A13" s="12" t="s">
        <v>227</v>
      </c>
      <c r="B13" t="s">
        <v>228</v>
      </c>
    </row>
    <row r="14" spans="1:2" x14ac:dyDescent="0.25">
      <c r="A14" s="12" t="s">
        <v>233</v>
      </c>
      <c r="B14" t="s">
        <v>234</v>
      </c>
    </row>
    <row r="16" spans="1:2" x14ac:dyDescent="0.25">
      <c r="A16" t="s">
        <v>237</v>
      </c>
    </row>
    <row r="17" spans="1:2" x14ac:dyDescent="0.25">
      <c r="A17" s="129" t="s">
        <v>7</v>
      </c>
      <c r="B17" t="s">
        <v>235</v>
      </c>
    </row>
    <row r="18" spans="1:2" x14ac:dyDescent="0.25">
      <c r="A18" s="12" t="s">
        <v>223</v>
      </c>
      <c r="B18" t="s">
        <v>236</v>
      </c>
    </row>
    <row r="19" spans="1:2" x14ac:dyDescent="0.25">
      <c r="A19" s="12" t="s">
        <v>123</v>
      </c>
      <c r="B19" t="s">
        <v>247</v>
      </c>
    </row>
    <row r="20" spans="1:2" x14ac:dyDescent="0.25">
      <c r="A20" s="12" t="s">
        <v>227</v>
      </c>
      <c r="B20" t="s">
        <v>238</v>
      </c>
    </row>
    <row r="21" spans="1:2" x14ac:dyDescent="0.25">
      <c r="A21" s="12" t="s">
        <v>239</v>
      </c>
      <c r="B21" t="s">
        <v>240</v>
      </c>
    </row>
    <row r="22" spans="1:2" x14ac:dyDescent="0.25">
      <c r="A22" s="12" t="s">
        <v>257</v>
      </c>
      <c r="B22" t="s">
        <v>258</v>
      </c>
    </row>
    <row r="24" spans="1:2" x14ac:dyDescent="0.25">
      <c r="A24" t="s">
        <v>249</v>
      </c>
    </row>
    <row r="25" spans="1:2" x14ac:dyDescent="0.25">
      <c r="A25" s="129" t="s">
        <v>242</v>
      </c>
      <c r="B25" t="s">
        <v>243</v>
      </c>
    </row>
    <row r="26" spans="1:2" x14ac:dyDescent="0.25">
      <c r="A26" s="12" t="s">
        <v>244</v>
      </c>
      <c r="B26" t="s">
        <v>245</v>
      </c>
    </row>
    <row r="27" spans="1:2" x14ac:dyDescent="0.25">
      <c r="A27" s="12" t="s">
        <v>218</v>
      </c>
      <c r="B27" t="s">
        <v>246</v>
      </c>
    </row>
    <row r="28" spans="1:2" x14ac:dyDescent="0.25">
      <c r="A28" s="129"/>
    </row>
    <row r="29" spans="1:2" x14ac:dyDescent="0.25">
      <c r="A29" s="130" t="s">
        <v>251</v>
      </c>
    </row>
    <row r="30" spans="1:2" x14ac:dyDescent="0.25">
      <c r="A30" s="129"/>
      <c r="B30" t="s">
        <v>250</v>
      </c>
    </row>
    <row r="31" spans="1:2" x14ac:dyDescent="0.25">
      <c r="A31" s="129"/>
      <c r="B31" t="s">
        <v>248</v>
      </c>
    </row>
    <row r="32" spans="1:2" x14ac:dyDescent="0.25">
      <c r="A32" s="12"/>
      <c r="B32" s="128" t="s">
        <v>252</v>
      </c>
    </row>
    <row r="33" spans="1:2" x14ac:dyDescent="0.25">
      <c r="A33" s="12"/>
      <c r="B33" t="s">
        <v>254</v>
      </c>
    </row>
    <row r="34" spans="1:2" x14ac:dyDescent="0.25">
      <c r="A34" s="12" t="s">
        <v>218</v>
      </c>
      <c r="B34" t="s">
        <v>253</v>
      </c>
    </row>
    <row r="35" spans="1:2" x14ac:dyDescent="0.25">
      <c r="A35" s="12"/>
    </row>
    <row r="36" spans="1:2" x14ac:dyDescent="0.25">
      <c r="A36" s="130" t="s">
        <v>263</v>
      </c>
    </row>
    <row r="37" spans="1:2" x14ac:dyDescent="0.25">
      <c r="A37" s="130" t="s">
        <v>262</v>
      </c>
    </row>
    <row r="38" spans="1:2" x14ac:dyDescent="0.25">
      <c r="A38" s="130" t="s">
        <v>264</v>
      </c>
    </row>
    <row r="39" spans="1:2" x14ac:dyDescent="0.25">
      <c r="A39" s="130"/>
    </row>
    <row r="40" spans="1:2" x14ac:dyDescent="0.25">
      <c r="A40" s="131" t="s">
        <v>265</v>
      </c>
    </row>
    <row r="41" spans="1:2" x14ac:dyDescent="0.25">
      <c r="A41" s="12" t="s">
        <v>255</v>
      </c>
      <c r="B41" s="128" t="s">
        <v>259</v>
      </c>
    </row>
    <row r="42" spans="1:2" x14ac:dyDescent="0.25">
      <c r="A42" s="130"/>
      <c r="B42" t="s">
        <v>260</v>
      </c>
    </row>
    <row r="43" spans="1:2" x14ac:dyDescent="0.25">
      <c r="A43" s="130"/>
    </row>
    <row r="44" spans="1:2" x14ac:dyDescent="0.25">
      <c r="A44" s="130" t="s">
        <v>261</v>
      </c>
    </row>
    <row r="45" spans="1:2" x14ac:dyDescent="0.25">
      <c r="A45" s="12" t="s">
        <v>218</v>
      </c>
      <c r="B45" t="s">
        <v>219</v>
      </c>
    </row>
    <row r="46" spans="1:2" x14ac:dyDescent="0.25">
      <c r="A46" s="12"/>
    </row>
    <row r="48" spans="1:2" x14ac:dyDescent="0.25">
      <c r="A48" t="s">
        <v>217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F2" sqref="F2"/>
    </sheetView>
  </sheetViews>
  <sheetFormatPr baseColWidth="10" defaultRowHeight="15" x14ac:dyDescent="0.25"/>
  <cols>
    <col min="1" max="1" width="8.42578125" style="44" bestFit="1" customWidth="1"/>
    <col min="2" max="2" width="10.7109375" style="43" bestFit="1" customWidth="1"/>
    <col min="3" max="3" width="9.7109375" style="57" bestFit="1" customWidth="1"/>
    <col min="4" max="4" width="15.7109375" style="54" customWidth="1"/>
    <col min="5" max="5" width="8.5703125" style="44" bestFit="1" customWidth="1"/>
    <col min="6" max="6" width="8.7109375" style="43" bestFit="1" customWidth="1"/>
    <col min="7" max="7" width="6" style="44" bestFit="1" customWidth="1"/>
    <col min="8" max="8" width="7.28515625" style="43" bestFit="1" customWidth="1"/>
    <col min="9" max="9" width="6.140625" style="43" customWidth="1"/>
    <col min="10" max="10" width="18.42578125" style="43" bestFit="1" customWidth="1"/>
    <col min="11" max="11" width="10.140625" bestFit="1" customWidth="1"/>
    <col min="12" max="12" width="10.28515625" bestFit="1" customWidth="1"/>
    <col min="13" max="14" width="11" bestFit="1" customWidth="1"/>
    <col min="15" max="15" width="8.85546875" bestFit="1" customWidth="1"/>
  </cols>
  <sheetData>
    <row r="1" spans="1:17" x14ac:dyDescent="0.25">
      <c r="A1" s="53" t="s">
        <v>37</v>
      </c>
      <c r="B1" s="55" t="s">
        <v>38</v>
      </c>
      <c r="C1" s="62" t="s">
        <v>57</v>
      </c>
      <c r="D1" s="36"/>
      <c r="E1" s="31" t="s">
        <v>212</v>
      </c>
      <c r="F1" s="32" t="s">
        <v>213</v>
      </c>
      <c r="G1" s="31" t="s">
        <v>197</v>
      </c>
      <c r="H1" s="31" t="s">
        <v>198</v>
      </c>
      <c r="I1" s="63"/>
      <c r="J1" s="63" t="s">
        <v>199</v>
      </c>
      <c r="K1" s="35" t="s">
        <v>71</v>
      </c>
      <c r="L1" s="35" t="s">
        <v>70</v>
      </c>
      <c r="M1" s="35" t="s">
        <v>72</v>
      </c>
      <c r="N1" s="35" t="s">
        <v>73</v>
      </c>
      <c r="O1" s="35" t="s">
        <v>74</v>
      </c>
      <c r="P1" s="35" t="s">
        <v>75</v>
      </c>
      <c r="Q1" s="35"/>
    </row>
    <row r="2" spans="1:17" x14ac:dyDescent="0.25">
      <c r="A2" s="50" t="str">
        <f>CONCATENATE($E2,$F2)</f>
        <v>a1</v>
      </c>
      <c r="B2" s="56" t="str">
        <f>CONCATENATE($G2,$H2)</f>
        <v>A1</v>
      </c>
      <c r="C2" s="64">
        <f>IF($J2&gt;0,$J2,SUM($K2:$P2))</f>
        <v>7653</v>
      </c>
      <c r="E2" s="44" t="s">
        <v>13</v>
      </c>
      <c r="F2" s="43">
        <v>1</v>
      </c>
      <c r="G2" s="44" t="s">
        <v>4</v>
      </c>
      <c r="H2" s="43">
        <v>1</v>
      </c>
      <c r="K2">
        <v>520</v>
      </c>
      <c r="L2">
        <v>4800</v>
      </c>
      <c r="M2">
        <v>1500</v>
      </c>
      <c r="N2">
        <v>0</v>
      </c>
      <c r="O2">
        <v>850</v>
      </c>
      <c r="P2">
        <v>-17</v>
      </c>
    </row>
    <row r="3" spans="1:17" x14ac:dyDescent="0.25">
      <c r="A3" s="50" t="str">
        <f t="shared" ref="A3:A65" si="0">CONCATENATE($E3,$F3)</f>
        <v>a2</v>
      </c>
      <c r="B3" s="56" t="str">
        <f t="shared" ref="B3:B65" si="1">CONCATENATE($G3,$H3)</f>
        <v>A1</v>
      </c>
      <c r="C3" s="64">
        <f t="shared" ref="C3:C65" si="2">IF($J3&gt;0,$J3,SUM($K3:$P3))</f>
        <v>7604</v>
      </c>
      <c r="E3" s="44" t="s">
        <v>13</v>
      </c>
      <c r="F3" s="43">
        <v>2</v>
      </c>
      <c r="G3" s="44" t="s">
        <v>4</v>
      </c>
      <c r="H3" s="43">
        <v>1</v>
      </c>
      <c r="K3">
        <v>520</v>
      </c>
      <c r="L3">
        <v>4800</v>
      </c>
      <c r="M3">
        <v>1500</v>
      </c>
      <c r="N3">
        <v>0</v>
      </c>
      <c r="O3">
        <v>800</v>
      </c>
      <c r="P3">
        <v>-16</v>
      </c>
    </row>
    <row r="4" spans="1:17" x14ac:dyDescent="0.25">
      <c r="A4" s="50" t="str">
        <f t="shared" si="0"/>
        <v>a3</v>
      </c>
      <c r="B4" s="56" t="str">
        <f t="shared" si="1"/>
        <v>A1</v>
      </c>
      <c r="C4" s="64">
        <f t="shared" si="2"/>
        <v>7456</v>
      </c>
      <c r="E4" s="44" t="s">
        <v>13</v>
      </c>
      <c r="F4" s="43">
        <v>3</v>
      </c>
      <c r="G4" s="44" t="s">
        <v>4</v>
      </c>
      <c r="H4" s="43">
        <v>1</v>
      </c>
      <c r="K4">
        <v>520</v>
      </c>
      <c r="L4">
        <v>4800</v>
      </c>
      <c r="M4">
        <v>1400</v>
      </c>
      <c r="N4">
        <v>0</v>
      </c>
      <c r="O4">
        <v>750</v>
      </c>
      <c r="P4">
        <v>-14</v>
      </c>
    </row>
    <row r="5" spans="1:17" x14ac:dyDescent="0.25">
      <c r="A5" s="50" t="str">
        <f t="shared" si="0"/>
        <v>a4</v>
      </c>
      <c r="B5" s="56" t="str">
        <f t="shared" si="1"/>
        <v>A1</v>
      </c>
      <c r="C5" s="64">
        <f t="shared" si="2"/>
        <v>7507</v>
      </c>
      <c r="E5" s="44" t="s">
        <v>13</v>
      </c>
      <c r="F5" s="43">
        <v>4</v>
      </c>
      <c r="G5" s="44" t="s">
        <v>4</v>
      </c>
      <c r="H5" s="43">
        <v>1</v>
      </c>
      <c r="K5">
        <v>520</v>
      </c>
      <c r="L5">
        <v>4800</v>
      </c>
      <c r="M5">
        <v>1400</v>
      </c>
      <c r="N5">
        <v>0</v>
      </c>
      <c r="O5">
        <v>800</v>
      </c>
      <c r="P5">
        <v>-13</v>
      </c>
    </row>
    <row r="6" spans="1:17" x14ac:dyDescent="0.25">
      <c r="A6" s="50" t="str">
        <f t="shared" si="0"/>
        <v>a5</v>
      </c>
      <c r="B6" s="56" t="str">
        <f t="shared" si="1"/>
        <v>A2</v>
      </c>
      <c r="C6" s="64">
        <f t="shared" si="2"/>
        <v>7553</v>
      </c>
      <c r="E6" s="44" t="s">
        <v>13</v>
      </c>
      <c r="F6" s="43">
        <v>5</v>
      </c>
      <c r="G6" s="44" t="s">
        <v>4</v>
      </c>
      <c r="H6" s="43">
        <v>2</v>
      </c>
      <c r="K6">
        <v>520</v>
      </c>
      <c r="L6">
        <v>4700</v>
      </c>
      <c r="M6">
        <v>1500</v>
      </c>
      <c r="N6">
        <v>0</v>
      </c>
      <c r="O6">
        <v>850</v>
      </c>
      <c r="P6">
        <v>-17</v>
      </c>
    </row>
    <row r="7" spans="1:17" x14ac:dyDescent="0.25">
      <c r="A7" s="50" t="str">
        <f t="shared" si="0"/>
        <v>a6</v>
      </c>
      <c r="B7" s="56" t="str">
        <f t="shared" si="1"/>
        <v>A2</v>
      </c>
      <c r="C7" s="64">
        <f t="shared" si="2"/>
        <v>7504</v>
      </c>
      <c r="E7" s="44" t="s">
        <v>13</v>
      </c>
      <c r="F7" s="43">
        <v>6</v>
      </c>
      <c r="G7" s="44" t="s">
        <v>4</v>
      </c>
      <c r="H7" s="43">
        <v>2</v>
      </c>
      <c r="K7">
        <v>520</v>
      </c>
      <c r="L7">
        <v>4700</v>
      </c>
      <c r="M7">
        <v>1500</v>
      </c>
      <c r="N7">
        <v>0</v>
      </c>
      <c r="O7">
        <v>800</v>
      </c>
      <c r="P7">
        <v>-16</v>
      </c>
    </row>
    <row r="8" spans="1:17" x14ac:dyDescent="0.25">
      <c r="A8" s="50" t="str">
        <f t="shared" si="0"/>
        <v>a7</v>
      </c>
      <c r="B8" s="56" t="str">
        <f t="shared" si="1"/>
        <v>A2</v>
      </c>
      <c r="C8" s="64">
        <f t="shared" si="2"/>
        <v>7356</v>
      </c>
      <c r="E8" s="44" t="s">
        <v>13</v>
      </c>
      <c r="F8" s="43">
        <v>7</v>
      </c>
      <c r="G8" s="44" t="s">
        <v>4</v>
      </c>
      <c r="H8" s="43">
        <v>2</v>
      </c>
      <c r="K8">
        <v>520</v>
      </c>
      <c r="L8">
        <v>4700</v>
      </c>
      <c r="M8">
        <v>1400</v>
      </c>
      <c r="N8">
        <v>0</v>
      </c>
      <c r="O8">
        <v>750</v>
      </c>
      <c r="P8">
        <v>-14</v>
      </c>
    </row>
    <row r="9" spans="1:17" x14ac:dyDescent="0.25">
      <c r="A9" s="50" t="str">
        <f t="shared" si="0"/>
        <v>a8</v>
      </c>
      <c r="B9" s="56" t="str">
        <f t="shared" si="1"/>
        <v>A2</v>
      </c>
      <c r="C9" s="64">
        <f t="shared" si="2"/>
        <v>7407</v>
      </c>
      <c r="E9" s="44" t="s">
        <v>13</v>
      </c>
      <c r="F9" s="43">
        <v>8</v>
      </c>
      <c r="G9" s="44" t="s">
        <v>4</v>
      </c>
      <c r="H9" s="43">
        <v>2</v>
      </c>
      <c r="K9">
        <v>520</v>
      </c>
      <c r="L9">
        <v>4700</v>
      </c>
      <c r="M9">
        <v>1400</v>
      </c>
      <c r="N9">
        <v>0</v>
      </c>
      <c r="O9">
        <v>800</v>
      </c>
      <c r="P9">
        <v>-13</v>
      </c>
    </row>
    <row r="10" spans="1:17" x14ac:dyDescent="0.25">
      <c r="A10" s="50" t="str">
        <f t="shared" si="0"/>
        <v>a9</v>
      </c>
      <c r="B10" s="56" t="str">
        <f t="shared" si="1"/>
        <v>A3</v>
      </c>
      <c r="C10" s="64">
        <f t="shared" si="2"/>
        <v>7453</v>
      </c>
      <c r="E10" s="44" t="s">
        <v>13</v>
      </c>
      <c r="F10" s="43">
        <v>9</v>
      </c>
      <c r="G10" s="44" t="s">
        <v>4</v>
      </c>
      <c r="H10" s="43">
        <v>3</v>
      </c>
      <c r="K10">
        <v>520</v>
      </c>
      <c r="L10">
        <v>4600</v>
      </c>
      <c r="M10">
        <v>1500</v>
      </c>
      <c r="N10">
        <v>0</v>
      </c>
      <c r="O10">
        <v>850</v>
      </c>
      <c r="P10">
        <v>-17</v>
      </c>
    </row>
    <row r="11" spans="1:17" x14ac:dyDescent="0.25">
      <c r="A11" s="50" t="str">
        <f t="shared" si="0"/>
        <v>a10</v>
      </c>
      <c r="B11" s="56" t="str">
        <f t="shared" si="1"/>
        <v>A3</v>
      </c>
      <c r="C11" s="64">
        <f t="shared" si="2"/>
        <v>7405</v>
      </c>
      <c r="E11" s="44" t="s">
        <v>13</v>
      </c>
      <c r="F11" s="43">
        <v>10</v>
      </c>
      <c r="G11" s="44" t="s">
        <v>4</v>
      </c>
      <c r="H11" s="43">
        <v>3</v>
      </c>
      <c r="J11" s="43">
        <v>7405</v>
      </c>
      <c r="K11">
        <v>520</v>
      </c>
      <c r="L11">
        <v>4600</v>
      </c>
      <c r="M11">
        <v>1500</v>
      </c>
      <c r="N11">
        <v>0</v>
      </c>
      <c r="O11">
        <v>800</v>
      </c>
      <c r="P11">
        <v>-16</v>
      </c>
    </row>
    <row r="12" spans="1:17" x14ac:dyDescent="0.25">
      <c r="A12" s="50" t="str">
        <f t="shared" si="0"/>
        <v>a11</v>
      </c>
      <c r="B12" s="56" t="str">
        <f t="shared" si="1"/>
        <v>A3</v>
      </c>
      <c r="C12" s="64">
        <f t="shared" si="2"/>
        <v>7257</v>
      </c>
      <c r="E12" s="44" t="s">
        <v>13</v>
      </c>
      <c r="F12" s="43">
        <v>11</v>
      </c>
      <c r="G12" s="44" t="s">
        <v>4</v>
      </c>
      <c r="H12" s="43">
        <v>3</v>
      </c>
      <c r="J12" s="43">
        <v>7257</v>
      </c>
      <c r="K12">
        <v>520</v>
      </c>
      <c r="L12">
        <v>4600</v>
      </c>
      <c r="M12">
        <v>1400</v>
      </c>
      <c r="N12">
        <v>0</v>
      </c>
      <c r="O12">
        <v>750</v>
      </c>
      <c r="P12">
        <v>-14</v>
      </c>
    </row>
    <row r="13" spans="1:17" x14ac:dyDescent="0.25">
      <c r="A13" s="50" t="str">
        <f t="shared" si="0"/>
        <v>a12</v>
      </c>
      <c r="B13" s="56" t="str">
        <f t="shared" si="1"/>
        <v>A3</v>
      </c>
      <c r="C13" s="64">
        <f t="shared" si="2"/>
        <v>7309</v>
      </c>
      <c r="E13" s="44" t="s">
        <v>13</v>
      </c>
      <c r="F13" s="43">
        <v>12</v>
      </c>
      <c r="G13" s="44" t="s">
        <v>4</v>
      </c>
      <c r="H13" s="43">
        <v>3</v>
      </c>
      <c r="J13" s="43">
        <v>7309</v>
      </c>
      <c r="K13">
        <v>520</v>
      </c>
      <c r="L13">
        <v>4600</v>
      </c>
      <c r="M13">
        <v>1400</v>
      </c>
      <c r="N13">
        <v>0</v>
      </c>
      <c r="O13">
        <v>800</v>
      </c>
      <c r="P13">
        <v>-13</v>
      </c>
    </row>
    <row r="14" spans="1:17" x14ac:dyDescent="0.25">
      <c r="A14" s="50" t="str">
        <f t="shared" si="0"/>
        <v>b1</v>
      </c>
      <c r="B14" s="56" t="str">
        <f t="shared" si="1"/>
        <v>B1</v>
      </c>
      <c r="C14" s="64">
        <f t="shared" si="2"/>
        <v>7600</v>
      </c>
      <c r="E14" s="44" t="s">
        <v>14</v>
      </c>
      <c r="F14" s="43">
        <v>1</v>
      </c>
      <c r="G14" s="44" t="s">
        <v>5</v>
      </c>
      <c r="H14" s="43">
        <v>1</v>
      </c>
      <c r="J14" s="43">
        <v>7600</v>
      </c>
      <c r="K14">
        <v>520</v>
      </c>
      <c r="L14">
        <v>4800</v>
      </c>
      <c r="M14">
        <v>1500</v>
      </c>
      <c r="N14">
        <v>0</v>
      </c>
      <c r="O14">
        <v>800</v>
      </c>
      <c r="P14">
        <v>-17</v>
      </c>
    </row>
    <row r="15" spans="1:17" x14ac:dyDescent="0.25">
      <c r="A15" s="50" t="str">
        <f t="shared" si="0"/>
        <v>b2</v>
      </c>
      <c r="B15" s="56" t="str">
        <f t="shared" si="1"/>
        <v>B1</v>
      </c>
      <c r="C15" s="64">
        <f t="shared" si="2"/>
        <v>7550</v>
      </c>
      <c r="E15" s="44" t="s">
        <v>14</v>
      </c>
      <c r="F15" s="43">
        <v>2</v>
      </c>
      <c r="G15" s="44" t="s">
        <v>5</v>
      </c>
      <c r="H15" s="43">
        <v>1</v>
      </c>
      <c r="J15" s="43">
        <v>7550</v>
      </c>
      <c r="K15">
        <v>520</v>
      </c>
      <c r="L15">
        <v>4800</v>
      </c>
      <c r="M15">
        <v>1500</v>
      </c>
      <c r="N15">
        <v>0</v>
      </c>
      <c r="O15">
        <v>750</v>
      </c>
      <c r="P15">
        <v>-16</v>
      </c>
    </row>
    <row r="16" spans="1:17" x14ac:dyDescent="0.25">
      <c r="A16" s="50" t="str">
        <f t="shared" si="0"/>
        <v>b3</v>
      </c>
      <c r="B16" s="56" t="str">
        <f t="shared" si="1"/>
        <v>B1</v>
      </c>
      <c r="C16" s="64">
        <f t="shared" si="2"/>
        <v>7400</v>
      </c>
      <c r="E16" s="44" t="s">
        <v>14</v>
      </c>
      <c r="F16" s="43">
        <v>3</v>
      </c>
      <c r="G16" s="44" t="s">
        <v>5</v>
      </c>
      <c r="H16" s="43">
        <v>1</v>
      </c>
      <c r="J16" s="43">
        <v>7400</v>
      </c>
      <c r="K16">
        <v>520</v>
      </c>
      <c r="L16">
        <v>4800</v>
      </c>
      <c r="M16">
        <v>1400</v>
      </c>
      <c r="N16">
        <v>0</v>
      </c>
      <c r="O16">
        <v>700</v>
      </c>
      <c r="P16">
        <v>-14</v>
      </c>
    </row>
    <row r="17" spans="1:16" x14ac:dyDescent="0.25">
      <c r="A17" s="50" t="str">
        <f t="shared" si="0"/>
        <v>b4</v>
      </c>
      <c r="B17" s="56" t="str">
        <f t="shared" si="1"/>
        <v>B1</v>
      </c>
      <c r="C17" s="64">
        <f t="shared" si="2"/>
        <v>7457</v>
      </c>
      <c r="E17" s="44" t="s">
        <v>14</v>
      </c>
      <c r="F17" s="43">
        <v>4</v>
      </c>
      <c r="G17" s="44" t="s">
        <v>5</v>
      </c>
      <c r="H17" s="43">
        <v>1</v>
      </c>
      <c r="K17">
        <v>520</v>
      </c>
      <c r="L17">
        <v>4800</v>
      </c>
      <c r="M17">
        <v>1400</v>
      </c>
      <c r="N17">
        <v>0</v>
      </c>
      <c r="O17">
        <v>750</v>
      </c>
      <c r="P17">
        <v>-13</v>
      </c>
    </row>
    <row r="18" spans="1:16" x14ac:dyDescent="0.25">
      <c r="A18" s="50" t="str">
        <f t="shared" si="0"/>
        <v>b5</v>
      </c>
      <c r="B18" s="56" t="str">
        <f t="shared" si="1"/>
        <v>B2</v>
      </c>
      <c r="C18" s="64">
        <f t="shared" si="2"/>
        <v>7503</v>
      </c>
      <c r="E18" s="44" t="s">
        <v>14</v>
      </c>
      <c r="F18" s="43">
        <v>5</v>
      </c>
      <c r="G18" s="44" t="s">
        <v>5</v>
      </c>
      <c r="H18" s="43">
        <v>2</v>
      </c>
      <c r="K18">
        <v>520</v>
      </c>
      <c r="L18">
        <v>4700</v>
      </c>
      <c r="M18">
        <v>1500</v>
      </c>
      <c r="N18">
        <v>0</v>
      </c>
      <c r="O18">
        <v>800</v>
      </c>
      <c r="P18">
        <v>-17</v>
      </c>
    </row>
    <row r="19" spans="1:16" x14ac:dyDescent="0.25">
      <c r="A19" s="50" t="str">
        <f t="shared" si="0"/>
        <v>b6</v>
      </c>
      <c r="B19" s="56" t="str">
        <f t="shared" si="1"/>
        <v>B2</v>
      </c>
      <c r="C19" s="64">
        <f t="shared" si="2"/>
        <v>7454</v>
      </c>
      <c r="E19" s="44" t="s">
        <v>14</v>
      </c>
      <c r="F19" s="43">
        <v>6</v>
      </c>
      <c r="G19" s="44" t="s">
        <v>5</v>
      </c>
      <c r="H19" s="43">
        <v>2</v>
      </c>
      <c r="K19">
        <v>520</v>
      </c>
      <c r="L19">
        <v>4700</v>
      </c>
      <c r="M19">
        <v>1500</v>
      </c>
      <c r="N19">
        <v>0</v>
      </c>
      <c r="O19">
        <v>750</v>
      </c>
      <c r="P19">
        <v>-16</v>
      </c>
    </row>
    <row r="20" spans="1:16" x14ac:dyDescent="0.25">
      <c r="A20" s="50" t="str">
        <f t="shared" si="0"/>
        <v>b7</v>
      </c>
      <c r="B20" s="56" t="str">
        <f t="shared" si="1"/>
        <v>B2</v>
      </c>
      <c r="C20" s="64">
        <f t="shared" si="2"/>
        <v>7306</v>
      </c>
      <c r="E20" s="44" t="s">
        <v>14</v>
      </c>
      <c r="F20" s="43">
        <v>7</v>
      </c>
      <c r="G20" s="44" t="s">
        <v>5</v>
      </c>
      <c r="H20" s="43">
        <v>2</v>
      </c>
      <c r="K20">
        <v>520</v>
      </c>
      <c r="L20">
        <v>4700</v>
      </c>
      <c r="M20">
        <v>1400</v>
      </c>
      <c r="N20">
        <v>0</v>
      </c>
      <c r="O20">
        <v>700</v>
      </c>
      <c r="P20">
        <v>-14</v>
      </c>
    </row>
    <row r="21" spans="1:16" x14ac:dyDescent="0.25">
      <c r="A21" s="50" t="str">
        <f t="shared" si="0"/>
        <v>b8</v>
      </c>
      <c r="B21" s="56" t="str">
        <f t="shared" si="1"/>
        <v>B2</v>
      </c>
      <c r="C21" s="64">
        <f t="shared" si="2"/>
        <v>7357</v>
      </c>
      <c r="E21" s="44" t="s">
        <v>14</v>
      </c>
      <c r="F21" s="43">
        <v>8</v>
      </c>
      <c r="G21" s="44" t="s">
        <v>5</v>
      </c>
      <c r="H21" s="43">
        <v>2</v>
      </c>
      <c r="K21">
        <v>520</v>
      </c>
      <c r="L21">
        <v>4700</v>
      </c>
      <c r="M21">
        <v>1400</v>
      </c>
      <c r="N21">
        <v>0</v>
      </c>
      <c r="O21">
        <v>750</v>
      </c>
      <c r="P21">
        <v>-13</v>
      </c>
    </row>
    <row r="22" spans="1:16" x14ac:dyDescent="0.25">
      <c r="A22" s="50" t="str">
        <f t="shared" si="0"/>
        <v>b9</v>
      </c>
      <c r="B22" s="56" t="str">
        <f t="shared" si="1"/>
        <v>B3</v>
      </c>
      <c r="C22" s="64">
        <f t="shared" si="2"/>
        <v>7403</v>
      </c>
      <c r="E22" s="44" t="s">
        <v>14</v>
      </c>
      <c r="F22" s="43">
        <v>9</v>
      </c>
      <c r="G22" s="44" t="s">
        <v>5</v>
      </c>
      <c r="H22" s="43">
        <v>3</v>
      </c>
      <c r="K22">
        <v>520</v>
      </c>
      <c r="L22">
        <v>4600</v>
      </c>
      <c r="M22">
        <v>1500</v>
      </c>
      <c r="N22">
        <v>0</v>
      </c>
      <c r="O22">
        <v>800</v>
      </c>
      <c r="P22">
        <v>-17</v>
      </c>
    </row>
    <row r="23" spans="1:16" x14ac:dyDescent="0.25">
      <c r="A23" s="50" t="str">
        <f t="shared" si="0"/>
        <v>b10</v>
      </c>
      <c r="B23" s="56" t="str">
        <f t="shared" si="1"/>
        <v>B3</v>
      </c>
      <c r="C23" s="64">
        <f t="shared" si="2"/>
        <v>7354</v>
      </c>
      <c r="E23" s="44" t="s">
        <v>14</v>
      </c>
      <c r="F23" s="43">
        <v>10</v>
      </c>
      <c r="G23" s="44" t="s">
        <v>5</v>
      </c>
      <c r="H23" s="43">
        <v>3</v>
      </c>
      <c r="K23">
        <v>520</v>
      </c>
      <c r="L23">
        <v>4600</v>
      </c>
      <c r="M23">
        <v>1500</v>
      </c>
      <c r="N23">
        <v>0</v>
      </c>
      <c r="O23">
        <v>750</v>
      </c>
      <c r="P23">
        <v>-16</v>
      </c>
    </row>
    <row r="24" spans="1:16" x14ac:dyDescent="0.25">
      <c r="A24" s="50" t="str">
        <f t="shared" si="0"/>
        <v>b11</v>
      </c>
      <c r="B24" s="56" t="str">
        <f t="shared" si="1"/>
        <v>B3</v>
      </c>
      <c r="C24" s="64">
        <f t="shared" si="2"/>
        <v>7206</v>
      </c>
      <c r="E24" s="44" t="s">
        <v>14</v>
      </c>
      <c r="F24" s="43">
        <v>11</v>
      </c>
      <c r="G24" s="44" t="s">
        <v>5</v>
      </c>
      <c r="H24" s="43">
        <v>3</v>
      </c>
      <c r="K24">
        <v>520</v>
      </c>
      <c r="L24">
        <v>4600</v>
      </c>
      <c r="M24">
        <v>1400</v>
      </c>
      <c r="N24">
        <v>0</v>
      </c>
      <c r="O24">
        <v>700</v>
      </c>
      <c r="P24">
        <v>-14</v>
      </c>
    </row>
    <row r="25" spans="1:16" x14ac:dyDescent="0.25">
      <c r="A25" s="50" t="str">
        <f t="shared" si="0"/>
        <v>b12</v>
      </c>
      <c r="B25" s="56" t="str">
        <f t="shared" si="1"/>
        <v>B3</v>
      </c>
      <c r="C25" s="64">
        <f t="shared" si="2"/>
        <v>7257</v>
      </c>
      <c r="E25" s="44" t="s">
        <v>14</v>
      </c>
      <c r="F25" s="43">
        <v>12</v>
      </c>
      <c r="G25" s="44" t="s">
        <v>5</v>
      </c>
      <c r="H25" s="43">
        <v>3</v>
      </c>
      <c r="K25">
        <v>520</v>
      </c>
      <c r="L25">
        <v>4600</v>
      </c>
      <c r="M25">
        <v>1400</v>
      </c>
      <c r="N25">
        <v>0</v>
      </c>
      <c r="O25">
        <v>750</v>
      </c>
      <c r="P25">
        <v>-13</v>
      </c>
    </row>
    <row r="26" spans="1:16" x14ac:dyDescent="0.25">
      <c r="A26" s="50" t="str">
        <f t="shared" si="0"/>
        <v>c1</v>
      </c>
      <c r="B26" s="56" t="str">
        <f t="shared" si="1"/>
        <v>C1</v>
      </c>
      <c r="C26" s="64">
        <f t="shared" si="2"/>
        <v>7633</v>
      </c>
      <c r="E26" s="44" t="s">
        <v>15</v>
      </c>
      <c r="F26" s="43">
        <v>1</v>
      </c>
      <c r="G26" s="44" t="s">
        <v>6</v>
      </c>
      <c r="H26" s="43">
        <v>1</v>
      </c>
      <c r="K26">
        <v>520</v>
      </c>
      <c r="L26">
        <v>4800</v>
      </c>
      <c r="M26">
        <v>1500</v>
      </c>
      <c r="N26">
        <v>0</v>
      </c>
      <c r="O26">
        <v>830</v>
      </c>
      <c r="P26">
        <v>-17</v>
      </c>
    </row>
    <row r="27" spans="1:16" x14ac:dyDescent="0.25">
      <c r="A27" s="50" t="str">
        <f t="shared" si="0"/>
        <v>c2</v>
      </c>
      <c r="B27" s="56" t="str">
        <f t="shared" si="1"/>
        <v>C1</v>
      </c>
      <c r="C27" s="64">
        <f t="shared" si="2"/>
        <v>7584</v>
      </c>
      <c r="E27" s="44" t="s">
        <v>15</v>
      </c>
      <c r="F27" s="43">
        <v>2</v>
      </c>
      <c r="G27" s="44" t="s">
        <v>6</v>
      </c>
      <c r="H27" s="43">
        <v>1</v>
      </c>
      <c r="K27">
        <v>520</v>
      </c>
      <c r="L27">
        <v>4800</v>
      </c>
      <c r="M27">
        <v>1500</v>
      </c>
      <c r="N27">
        <v>0</v>
      </c>
      <c r="O27">
        <v>780</v>
      </c>
      <c r="P27">
        <v>-16</v>
      </c>
    </row>
    <row r="28" spans="1:16" x14ac:dyDescent="0.25">
      <c r="A28" s="50" t="str">
        <f t="shared" si="0"/>
        <v>c3</v>
      </c>
      <c r="B28" s="56" t="str">
        <f t="shared" si="1"/>
        <v>C1</v>
      </c>
      <c r="C28" s="64">
        <f t="shared" si="2"/>
        <v>7436</v>
      </c>
      <c r="E28" s="44" t="s">
        <v>15</v>
      </c>
      <c r="F28" s="43">
        <v>3</v>
      </c>
      <c r="G28" s="44" t="s">
        <v>6</v>
      </c>
      <c r="H28" s="43">
        <v>1</v>
      </c>
      <c r="K28">
        <v>520</v>
      </c>
      <c r="L28">
        <v>4800</v>
      </c>
      <c r="M28">
        <v>1400</v>
      </c>
      <c r="N28">
        <v>0</v>
      </c>
      <c r="O28">
        <v>730</v>
      </c>
      <c r="P28">
        <v>-14</v>
      </c>
    </row>
    <row r="29" spans="1:16" x14ac:dyDescent="0.25">
      <c r="A29" s="50" t="str">
        <f t="shared" si="0"/>
        <v>c4</v>
      </c>
      <c r="B29" s="56" t="str">
        <f t="shared" si="1"/>
        <v>C1</v>
      </c>
      <c r="C29" s="64">
        <f t="shared" si="2"/>
        <v>7487</v>
      </c>
      <c r="E29" s="44" t="s">
        <v>15</v>
      </c>
      <c r="F29" s="43">
        <v>4</v>
      </c>
      <c r="G29" s="44" t="s">
        <v>6</v>
      </c>
      <c r="H29" s="43">
        <v>1</v>
      </c>
      <c r="K29">
        <v>520</v>
      </c>
      <c r="L29">
        <v>4800</v>
      </c>
      <c r="M29">
        <v>1400</v>
      </c>
      <c r="N29">
        <v>0</v>
      </c>
      <c r="O29">
        <v>780</v>
      </c>
      <c r="P29">
        <v>-13</v>
      </c>
    </row>
    <row r="30" spans="1:16" x14ac:dyDescent="0.25">
      <c r="A30" s="50" t="str">
        <f t="shared" si="0"/>
        <v>c5</v>
      </c>
      <c r="B30" s="56" t="str">
        <f t="shared" si="1"/>
        <v>C2</v>
      </c>
      <c r="C30" s="64">
        <f t="shared" si="2"/>
        <v>7533</v>
      </c>
      <c r="E30" s="44" t="s">
        <v>15</v>
      </c>
      <c r="F30" s="43">
        <v>5</v>
      </c>
      <c r="G30" s="44" t="s">
        <v>6</v>
      </c>
      <c r="H30" s="43">
        <v>2</v>
      </c>
      <c r="K30">
        <v>520</v>
      </c>
      <c r="L30">
        <v>4700</v>
      </c>
      <c r="M30">
        <v>1500</v>
      </c>
      <c r="N30">
        <v>0</v>
      </c>
      <c r="O30">
        <v>830</v>
      </c>
      <c r="P30">
        <v>-17</v>
      </c>
    </row>
    <row r="31" spans="1:16" x14ac:dyDescent="0.25">
      <c r="A31" s="50" t="str">
        <f t="shared" si="0"/>
        <v>c6</v>
      </c>
      <c r="B31" s="56" t="str">
        <f t="shared" si="1"/>
        <v>C2</v>
      </c>
      <c r="C31" s="64">
        <f t="shared" si="2"/>
        <v>7484</v>
      </c>
      <c r="E31" s="44" t="s">
        <v>15</v>
      </c>
      <c r="F31" s="43">
        <v>6</v>
      </c>
      <c r="G31" s="44" t="s">
        <v>6</v>
      </c>
      <c r="H31" s="43">
        <v>2</v>
      </c>
      <c r="K31">
        <v>520</v>
      </c>
      <c r="L31">
        <v>4700</v>
      </c>
      <c r="M31">
        <v>1500</v>
      </c>
      <c r="N31">
        <v>0</v>
      </c>
      <c r="O31">
        <v>780</v>
      </c>
      <c r="P31">
        <v>-16</v>
      </c>
    </row>
    <row r="32" spans="1:16" x14ac:dyDescent="0.25">
      <c r="A32" s="50" t="str">
        <f t="shared" si="0"/>
        <v>c7</v>
      </c>
      <c r="B32" s="56" t="str">
        <f t="shared" si="1"/>
        <v>C2</v>
      </c>
      <c r="C32" s="64">
        <f t="shared" si="2"/>
        <v>7336</v>
      </c>
      <c r="E32" s="44" t="s">
        <v>15</v>
      </c>
      <c r="F32" s="43">
        <v>7</v>
      </c>
      <c r="G32" s="44" t="s">
        <v>6</v>
      </c>
      <c r="H32" s="43">
        <v>2</v>
      </c>
      <c r="K32">
        <v>520</v>
      </c>
      <c r="L32">
        <v>4700</v>
      </c>
      <c r="M32">
        <v>1400</v>
      </c>
      <c r="N32">
        <v>0</v>
      </c>
      <c r="O32">
        <v>730</v>
      </c>
      <c r="P32">
        <v>-14</v>
      </c>
    </row>
    <row r="33" spans="1:16" x14ac:dyDescent="0.25">
      <c r="A33" s="50" t="str">
        <f t="shared" si="0"/>
        <v>c8</v>
      </c>
      <c r="B33" s="56" t="str">
        <f t="shared" si="1"/>
        <v>C2</v>
      </c>
      <c r="C33" s="64">
        <f t="shared" si="2"/>
        <v>7387</v>
      </c>
      <c r="E33" s="44" t="s">
        <v>15</v>
      </c>
      <c r="F33" s="43">
        <v>8</v>
      </c>
      <c r="G33" s="44" t="s">
        <v>6</v>
      </c>
      <c r="H33" s="43">
        <v>2</v>
      </c>
      <c r="K33">
        <v>520</v>
      </c>
      <c r="L33">
        <v>4700</v>
      </c>
      <c r="M33">
        <v>1400</v>
      </c>
      <c r="N33">
        <v>0</v>
      </c>
      <c r="O33">
        <v>780</v>
      </c>
      <c r="P33">
        <v>-13</v>
      </c>
    </row>
    <row r="34" spans="1:16" x14ac:dyDescent="0.25">
      <c r="A34" s="50" t="str">
        <f t="shared" si="0"/>
        <v>c9</v>
      </c>
      <c r="B34" s="56" t="str">
        <f t="shared" si="1"/>
        <v>C3</v>
      </c>
      <c r="C34" s="64">
        <f t="shared" si="2"/>
        <v>7433</v>
      </c>
      <c r="E34" s="44" t="s">
        <v>15</v>
      </c>
      <c r="F34" s="43">
        <v>9</v>
      </c>
      <c r="G34" s="44" t="s">
        <v>6</v>
      </c>
      <c r="H34" s="43">
        <v>3</v>
      </c>
      <c r="K34">
        <v>520</v>
      </c>
      <c r="L34">
        <v>4600</v>
      </c>
      <c r="M34">
        <v>1500</v>
      </c>
      <c r="N34">
        <v>0</v>
      </c>
      <c r="O34">
        <v>830</v>
      </c>
      <c r="P34">
        <v>-17</v>
      </c>
    </row>
    <row r="35" spans="1:16" x14ac:dyDescent="0.25">
      <c r="A35" s="50" t="str">
        <f t="shared" si="0"/>
        <v>c10</v>
      </c>
      <c r="B35" s="56" t="str">
        <f t="shared" si="1"/>
        <v>C3</v>
      </c>
      <c r="C35" s="64">
        <f t="shared" si="2"/>
        <v>7384</v>
      </c>
      <c r="E35" s="44" t="s">
        <v>15</v>
      </c>
      <c r="F35" s="43">
        <v>10</v>
      </c>
      <c r="G35" s="44" t="s">
        <v>6</v>
      </c>
      <c r="H35" s="43">
        <v>3</v>
      </c>
      <c r="K35">
        <v>520</v>
      </c>
      <c r="L35">
        <v>4600</v>
      </c>
      <c r="M35">
        <v>1500</v>
      </c>
      <c r="N35">
        <v>0</v>
      </c>
      <c r="O35">
        <v>780</v>
      </c>
      <c r="P35">
        <v>-16</v>
      </c>
    </row>
    <row r="36" spans="1:16" x14ac:dyDescent="0.25">
      <c r="A36" s="50" t="str">
        <f t="shared" si="0"/>
        <v>c11</v>
      </c>
      <c r="B36" s="56" t="str">
        <f t="shared" si="1"/>
        <v>C3</v>
      </c>
      <c r="C36" s="64">
        <f t="shared" si="2"/>
        <v>7236</v>
      </c>
      <c r="E36" s="44" t="s">
        <v>15</v>
      </c>
      <c r="F36" s="43">
        <v>11</v>
      </c>
      <c r="G36" s="44" t="s">
        <v>6</v>
      </c>
      <c r="H36" s="43">
        <v>3</v>
      </c>
      <c r="K36">
        <v>520</v>
      </c>
      <c r="L36">
        <v>4600</v>
      </c>
      <c r="M36">
        <v>1400</v>
      </c>
      <c r="N36">
        <v>0</v>
      </c>
      <c r="O36">
        <v>730</v>
      </c>
      <c r="P36">
        <v>-14</v>
      </c>
    </row>
    <row r="37" spans="1:16" x14ac:dyDescent="0.25">
      <c r="A37" s="50" t="str">
        <f t="shared" si="0"/>
        <v>c12</v>
      </c>
      <c r="B37" s="56" t="str">
        <f t="shared" si="1"/>
        <v>C3</v>
      </c>
      <c r="C37" s="64">
        <f t="shared" si="2"/>
        <v>7287</v>
      </c>
      <c r="E37" s="44" t="s">
        <v>15</v>
      </c>
      <c r="F37" s="43">
        <v>12</v>
      </c>
      <c r="G37" s="44" t="s">
        <v>6</v>
      </c>
      <c r="H37" s="43">
        <v>3</v>
      </c>
      <c r="K37">
        <v>520</v>
      </c>
      <c r="L37">
        <v>4600</v>
      </c>
      <c r="M37">
        <v>1400</v>
      </c>
      <c r="N37">
        <v>0</v>
      </c>
      <c r="O37">
        <v>780</v>
      </c>
      <c r="P37">
        <v>-13</v>
      </c>
    </row>
    <row r="38" spans="1:16" x14ac:dyDescent="0.25">
      <c r="A38" s="50" t="str">
        <f t="shared" si="0"/>
        <v>d1</v>
      </c>
      <c r="B38" s="56" t="str">
        <f t="shared" si="1"/>
        <v>D1</v>
      </c>
      <c r="C38" s="64">
        <f t="shared" si="2"/>
        <v>7743</v>
      </c>
      <c r="E38" s="44" t="s">
        <v>16</v>
      </c>
      <c r="F38" s="43">
        <v>1</v>
      </c>
      <c r="G38" s="44" t="s">
        <v>7</v>
      </c>
      <c r="H38" s="43">
        <v>1</v>
      </c>
      <c r="K38">
        <v>520</v>
      </c>
      <c r="L38">
        <v>4800</v>
      </c>
      <c r="M38">
        <v>1500</v>
      </c>
      <c r="N38">
        <v>0</v>
      </c>
      <c r="O38">
        <v>940</v>
      </c>
      <c r="P38">
        <v>-17</v>
      </c>
    </row>
    <row r="39" spans="1:16" x14ac:dyDescent="0.25">
      <c r="A39" s="50" t="str">
        <f t="shared" si="0"/>
        <v>d2</v>
      </c>
      <c r="B39" s="56" t="str">
        <f t="shared" si="1"/>
        <v>D1</v>
      </c>
      <c r="C39" s="64">
        <f t="shared" si="2"/>
        <v>7694</v>
      </c>
      <c r="E39" s="44" t="s">
        <v>16</v>
      </c>
      <c r="F39" s="43">
        <v>2</v>
      </c>
      <c r="G39" s="44" t="s">
        <v>7</v>
      </c>
      <c r="H39" s="43">
        <v>1</v>
      </c>
      <c r="K39">
        <v>520</v>
      </c>
      <c r="L39">
        <v>4800</v>
      </c>
      <c r="M39">
        <v>1500</v>
      </c>
      <c r="N39">
        <v>0</v>
      </c>
      <c r="O39">
        <v>890</v>
      </c>
      <c r="P39">
        <v>-16</v>
      </c>
    </row>
    <row r="40" spans="1:16" x14ac:dyDescent="0.25">
      <c r="A40" s="50" t="str">
        <f t="shared" si="0"/>
        <v>d3</v>
      </c>
      <c r="B40" s="56" t="str">
        <f t="shared" si="1"/>
        <v>D1</v>
      </c>
      <c r="C40" s="64">
        <f t="shared" si="2"/>
        <v>7546</v>
      </c>
      <c r="E40" s="44" t="s">
        <v>16</v>
      </c>
      <c r="F40" s="43">
        <v>3</v>
      </c>
      <c r="G40" s="44" t="s">
        <v>7</v>
      </c>
      <c r="H40" s="43">
        <v>1</v>
      </c>
      <c r="K40">
        <v>520</v>
      </c>
      <c r="L40">
        <v>4800</v>
      </c>
      <c r="M40">
        <v>1400</v>
      </c>
      <c r="N40">
        <v>0</v>
      </c>
      <c r="O40">
        <v>840</v>
      </c>
      <c r="P40">
        <v>-14</v>
      </c>
    </row>
    <row r="41" spans="1:16" x14ac:dyDescent="0.25">
      <c r="A41" s="50" t="str">
        <f t="shared" si="0"/>
        <v>d4</v>
      </c>
      <c r="B41" s="56" t="str">
        <f t="shared" si="1"/>
        <v>D1</v>
      </c>
      <c r="C41" s="64">
        <f t="shared" si="2"/>
        <v>7597</v>
      </c>
      <c r="E41" s="44" t="s">
        <v>16</v>
      </c>
      <c r="F41" s="43">
        <v>4</v>
      </c>
      <c r="G41" s="44" t="s">
        <v>7</v>
      </c>
      <c r="H41" s="43">
        <v>1</v>
      </c>
      <c r="K41">
        <v>520</v>
      </c>
      <c r="L41">
        <v>4800</v>
      </c>
      <c r="M41">
        <v>1400</v>
      </c>
      <c r="N41">
        <v>0</v>
      </c>
      <c r="O41">
        <v>890</v>
      </c>
      <c r="P41">
        <v>-13</v>
      </c>
    </row>
    <row r="42" spans="1:16" x14ac:dyDescent="0.25">
      <c r="A42" s="50" t="str">
        <f t="shared" si="0"/>
        <v>d5</v>
      </c>
      <c r="B42" s="56" t="str">
        <f t="shared" si="1"/>
        <v>D2</v>
      </c>
      <c r="C42" s="64">
        <f t="shared" si="2"/>
        <v>7643</v>
      </c>
      <c r="E42" s="44" t="s">
        <v>16</v>
      </c>
      <c r="F42" s="43">
        <v>5</v>
      </c>
      <c r="G42" s="44" t="s">
        <v>7</v>
      </c>
      <c r="H42" s="43">
        <v>2</v>
      </c>
      <c r="K42">
        <v>520</v>
      </c>
      <c r="L42">
        <v>4700</v>
      </c>
      <c r="M42">
        <v>1500</v>
      </c>
      <c r="N42">
        <v>0</v>
      </c>
      <c r="O42">
        <v>940</v>
      </c>
      <c r="P42">
        <v>-17</v>
      </c>
    </row>
    <row r="43" spans="1:16" x14ac:dyDescent="0.25">
      <c r="A43" s="50" t="str">
        <f t="shared" si="0"/>
        <v>d6</v>
      </c>
      <c r="B43" s="56" t="str">
        <f t="shared" si="1"/>
        <v>D2</v>
      </c>
      <c r="C43" s="64">
        <f t="shared" si="2"/>
        <v>7594</v>
      </c>
      <c r="E43" s="44" t="s">
        <v>16</v>
      </c>
      <c r="F43" s="43">
        <v>6</v>
      </c>
      <c r="G43" s="44" t="s">
        <v>7</v>
      </c>
      <c r="H43" s="43">
        <v>2</v>
      </c>
      <c r="K43">
        <v>520</v>
      </c>
      <c r="L43">
        <v>4700</v>
      </c>
      <c r="M43">
        <v>1500</v>
      </c>
      <c r="N43">
        <v>0</v>
      </c>
      <c r="O43">
        <v>890</v>
      </c>
      <c r="P43">
        <v>-16</v>
      </c>
    </row>
    <row r="44" spans="1:16" x14ac:dyDescent="0.25">
      <c r="A44" s="50" t="str">
        <f t="shared" si="0"/>
        <v>d7</v>
      </c>
      <c r="B44" s="56" t="str">
        <f t="shared" si="1"/>
        <v>D2</v>
      </c>
      <c r="C44" s="64">
        <f t="shared" si="2"/>
        <v>7446</v>
      </c>
      <c r="E44" s="44" t="s">
        <v>16</v>
      </c>
      <c r="F44" s="43">
        <v>7</v>
      </c>
      <c r="G44" s="44" t="s">
        <v>7</v>
      </c>
      <c r="H44" s="43">
        <v>2</v>
      </c>
      <c r="K44">
        <v>520</v>
      </c>
      <c r="L44">
        <v>4700</v>
      </c>
      <c r="M44">
        <v>1400</v>
      </c>
      <c r="N44">
        <v>0</v>
      </c>
      <c r="O44">
        <v>840</v>
      </c>
      <c r="P44">
        <v>-14</v>
      </c>
    </row>
    <row r="45" spans="1:16" x14ac:dyDescent="0.25">
      <c r="A45" s="50" t="str">
        <f t="shared" si="0"/>
        <v>d8</v>
      </c>
      <c r="B45" s="56" t="str">
        <f t="shared" si="1"/>
        <v>D2</v>
      </c>
      <c r="C45" s="64">
        <f t="shared" si="2"/>
        <v>7497</v>
      </c>
      <c r="E45" s="44" t="s">
        <v>16</v>
      </c>
      <c r="F45" s="43">
        <v>8</v>
      </c>
      <c r="G45" s="44" t="s">
        <v>7</v>
      </c>
      <c r="H45" s="43">
        <v>2</v>
      </c>
      <c r="K45">
        <v>520</v>
      </c>
      <c r="L45">
        <v>4700</v>
      </c>
      <c r="M45">
        <v>1400</v>
      </c>
      <c r="N45">
        <v>0</v>
      </c>
      <c r="O45">
        <v>890</v>
      </c>
      <c r="P45">
        <v>-13</v>
      </c>
    </row>
    <row r="46" spans="1:16" x14ac:dyDescent="0.25">
      <c r="A46" s="50" t="str">
        <f t="shared" si="0"/>
        <v>d9</v>
      </c>
      <c r="B46" s="56" t="str">
        <f t="shared" si="1"/>
        <v>C3</v>
      </c>
      <c r="C46" s="64">
        <f t="shared" si="2"/>
        <v>7543</v>
      </c>
      <c r="E46" s="44" t="s">
        <v>16</v>
      </c>
      <c r="F46" s="43">
        <v>9</v>
      </c>
      <c r="G46" s="44" t="s">
        <v>6</v>
      </c>
      <c r="H46" s="43">
        <v>3</v>
      </c>
      <c r="K46">
        <v>520</v>
      </c>
      <c r="L46">
        <v>4600</v>
      </c>
      <c r="M46">
        <v>1500</v>
      </c>
      <c r="N46">
        <v>0</v>
      </c>
      <c r="O46">
        <v>940</v>
      </c>
      <c r="P46">
        <v>-17</v>
      </c>
    </row>
    <row r="47" spans="1:16" x14ac:dyDescent="0.25">
      <c r="A47" s="50" t="str">
        <f t="shared" si="0"/>
        <v>d10</v>
      </c>
      <c r="B47" s="56" t="str">
        <f t="shared" si="1"/>
        <v>C3</v>
      </c>
      <c r="C47" s="64">
        <f t="shared" si="2"/>
        <v>7494</v>
      </c>
      <c r="E47" s="44" t="s">
        <v>16</v>
      </c>
      <c r="F47" s="43">
        <v>10</v>
      </c>
      <c r="G47" s="44" t="s">
        <v>6</v>
      </c>
      <c r="H47" s="43">
        <v>3</v>
      </c>
      <c r="K47">
        <v>520</v>
      </c>
      <c r="L47">
        <v>4600</v>
      </c>
      <c r="M47">
        <v>1500</v>
      </c>
      <c r="N47">
        <v>0</v>
      </c>
      <c r="O47">
        <v>890</v>
      </c>
      <c r="P47">
        <v>-16</v>
      </c>
    </row>
    <row r="48" spans="1:16" x14ac:dyDescent="0.25">
      <c r="A48" s="50" t="str">
        <f t="shared" si="0"/>
        <v>d11</v>
      </c>
      <c r="B48" s="56" t="str">
        <f t="shared" si="1"/>
        <v>C3</v>
      </c>
      <c r="C48" s="64">
        <f t="shared" si="2"/>
        <v>7346</v>
      </c>
      <c r="E48" s="44" t="s">
        <v>16</v>
      </c>
      <c r="F48" s="43">
        <v>11</v>
      </c>
      <c r="G48" s="44" t="s">
        <v>6</v>
      </c>
      <c r="H48" s="43">
        <v>3</v>
      </c>
      <c r="K48">
        <v>520</v>
      </c>
      <c r="L48">
        <v>4600</v>
      </c>
      <c r="M48">
        <v>1400</v>
      </c>
      <c r="N48">
        <v>0</v>
      </c>
      <c r="O48">
        <v>840</v>
      </c>
      <c r="P48">
        <v>-14</v>
      </c>
    </row>
    <row r="49" spans="1:16" x14ac:dyDescent="0.25">
      <c r="A49" s="50" t="str">
        <f t="shared" si="0"/>
        <v>d12</v>
      </c>
      <c r="B49" s="56" t="str">
        <f t="shared" si="1"/>
        <v>C3</v>
      </c>
      <c r="C49" s="64">
        <f t="shared" si="2"/>
        <v>7397</v>
      </c>
      <c r="E49" s="44" t="s">
        <v>16</v>
      </c>
      <c r="F49" s="43">
        <v>12</v>
      </c>
      <c r="G49" s="44" t="s">
        <v>6</v>
      </c>
      <c r="H49" s="43">
        <v>3</v>
      </c>
      <c r="K49">
        <v>520</v>
      </c>
      <c r="L49">
        <v>4600</v>
      </c>
      <c r="M49">
        <v>1400</v>
      </c>
      <c r="N49">
        <v>0</v>
      </c>
      <c r="O49">
        <v>890</v>
      </c>
      <c r="P49">
        <v>-13</v>
      </c>
    </row>
    <row r="50" spans="1:16" x14ac:dyDescent="0.25">
      <c r="A50" s="50" t="str">
        <f t="shared" si="0"/>
        <v/>
      </c>
      <c r="B50" s="56" t="str">
        <f t="shared" si="1"/>
        <v/>
      </c>
      <c r="C50" s="64">
        <f t="shared" si="2"/>
        <v>0</v>
      </c>
    </row>
    <row r="51" spans="1:16" x14ac:dyDescent="0.25">
      <c r="A51" s="50" t="str">
        <f t="shared" si="0"/>
        <v/>
      </c>
      <c r="B51" s="56" t="str">
        <f t="shared" si="1"/>
        <v/>
      </c>
      <c r="C51" s="64">
        <f t="shared" si="2"/>
        <v>0</v>
      </c>
    </row>
    <row r="52" spans="1:16" x14ac:dyDescent="0.25">
      <c r="A52" s="50" t="str">
        <f t="shared" si="0"/>
        <v/>
      </c>
      <c r="B52" s="56" t="str">
        <f t="shared" si="1"/>
        <v/>
      </c>
      <c r="C52" s="64">
        <f t="shared" si="2"/>
        <v>0</v>
      </c>
    </row>
    <row r="53" spans="1:16" x14ac:dyDescent="0.25">
      <c r="A53" s="50" t="str">
        <f t="shared" si="0"/>
        <v/>
      </c>
      <c r="B53" s="56" t="str">
        <f t="shared" si="1"/>
        <v/>
      </c>
      <c r="C53" s="64">
        <f t="shared" si="2"/>
        <v>0</v>
      </c>
    </row>
    <row r="54" spans="1:16" x14ac:dyDescent="0.25">
      <c r="A54" s="50" t="str">
        <f t="shared" si="0"/>
        <v/>
      </c>
      <c r="B54" s="56" t="str">
        <f t="shared" si="1"/>
        <v/>
      </c>
      <c r="C54" s="64">
        <f t="shared" si="2"/>
        <v>0</v>
      </c>
    </row>
    <row r="55" spans="1:16" x14ac:dyDescent="0.25">
      <c r="A55" s="50" t="str">
        <f t="shared" si="0"/>
        <v/>
      </c>
      <c r="B55" s="56" t="str">
        <f t="shared" si="1"/>
        <v/>
      </c>
      <c r="C55" s="64">
        <f t="shared" si="2"/>
        <v>0</v>
      </c>
    </row>
    <row r="56" spans="1:16" x14ac:dyDescent="0.25">
      <c r="A56" s="50" t="str">
        <f t="shared" si="0"/>
        <v/>
      </c>
      <c r="B56" s="56" t="str">
        <f t="shared" si="1"/>
        <v/>
      </c>
      <c r="C56" s="64">
        <f t="shared" si="2"/>
        <v>0</v>
      </c>
    </row>
    <row r="57" spans="1:16" x14ac:dyDescent="0.25">
      <c r="A57" s="50" t="str">
        <f t="shared" si="0"/>
        <v/>
      </c>
      <c r="B57" s="56" t="str">
        <f t="shared" si="1"/>
        <v/>
      </c>
      <c r="C57" s="64">
        <f t="shared" si="2"/>
        <v>0</v>
      </c>
    </row>
    <row r="58" spans="1:16" x14ac:dyDescent="0.25">
      <c r="A58" s="50" t="str">
        <f t="shared" si="0"/>
        <v/>
      </c>
      <c r="B58" s="56" t="str">
        <f t="shared" si="1"/>
        <v/>
      </c>
      <c r="C58" s="64">
        <f t="shared" si="2"/>
        <v>0</v>
      </c>
    </row>
    <row r="59" spans="1:16" x14ac:dyDescent="0.25">
      <c r="A59" s="50" t="str">
        <f t="shared" si="0"/>
        <v/>
      </c>
      <c r="B59" s="56" t="str">
        <f t="shared" si="1"/>
        <v/>
      </c>
      <c r="C59" s="64">
        <f t="shared" si="2"/>
        <v>0</v>
      </c>
    </row>
    <row r="60" spans="1:16" x14ac:dyDescent="0.25">
      <c r="A60" s="50" t="str">
        <f t="shared" si="0"/>
        <v/>
      </c>
      <c r="B60" s="56" t="str">
        <f t="shared" si="1"/>
        <v/>
      </c>
      <c r="C60" s="64">
        <f t="shared" si="2"/>
        <v>0</v>
      </c>
    </row>
    <row r="61" spans="1:16" x14ac:dyDescent="0.25">
      <c r="A61" s="50" t="str">
        <f t="shared" si="0"/>
        <v/>
      </c>
      <c r="B61" s="56" t="str">
        <f t="shared" si="1"/>
        <v/>
      </c>
      <c r="C61" s="64">
        <f t="shared" si="2"/>
        <v>0</v>
      </c>
    </row>
    <row r="62" spans="1:16" x14ac:dyDescent="0.25">
      <c r="A62" s="50" t="str">
        <f t="shared" si="0"/>
        <v/>
      </c>
      <c r="B62" s="56" t="str">
        <f t="shared" si="1"/>
        <v/>
      </c>
      <c r="C62" s="64">
        <f t="shared" si="2"/>
        <v>0</v>
      </c>
    </row>
    <row r="63" spans="1:16" x14ac:dyDescent="0.25">
      <c r="A63" s="50" t="str">
        <f t="shared" si="0"/>
        <v/>
      </c>
      <c r="B63" s="56" t="str">
        <f t="shared" si="1"/>
        <v/>
      </c>
      <c r="C63" s="64">
        <f t="shared" si="2"/>
        <v>0</v>
      </c>
    </row>
    <row r="64" spans="1:16" x14ac:dyDescent="0.25">
      <c r="A64" s="50" t="str">
        <f t="shared" si="0"/>
        <v/>
      </c>
      <c r="B64" s="56" t="str">
        <f t="shared" si="1"/>
        <v/>
      </c>
      <c r="C64" s="64">
        <f t="shared" si="2"/>
        <v>0</v>
      </c>
    </row>
    <row r="65" spans="1:3" x14ac:dyDescent="0.25">
      <c r="A65" s="50" t="str">
        <f t="shared" si="0"/>
        <v/>
      </c>
      <c r="B65" s="56" t="str">
        <f t="shared" si="1"/>
        <v/>
      </c>
      <c r="C65" s="64">
        <f t="shared" si="2"/>
        <v>0</v>
      </c>
    </row>
  </sheetData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D2" sqref="D2"/>
    </sheetView>
  </sheetViews>
  <sheetFormatPr baseColWidth="10" defaultRowHeight="15" x14ac:dyDescent="0.25"/>
  <cols>
    <col min="1" max="1" width="8.42578125" style="12" bestFit="1" customWidth="1"/>
    <col min="2" max="2" width="10.7109375" style="13" bestFit="1" customWidth="1"/>
    <col min="3" max="3" width="9.7109375" style="15" bestFit="1" customWidth="1"/>
    <col min="4" max="4" width="4.7109375" style="12" customWidth="1"/>
    <col min="5" max="5" width="16.5703125" style="13" customWidth="1"/>
    <col min="6" max="6" width="12" style="12" customWidth="1"/>
    <col min="7" max="7" width="10" style="15" bestFit="1" customWidth="1"/>
    <col min="8" max="8" width="7.42578125" style="15" bestFit="1" customWidth="1"/>
    <col min="9" max="9" width="9.28515625" bestFit="1" customWidth="1"/>
    <col min="10" max="10" width="8.7109375" customWidth="1"/>
    <col min="12" max="12" width="15.42578125" style="12" customWidth="1"/>
    <col min="13" max="13" width="11.42578125" style="13"/>
    <col min="17" max="17" width="11.42578125" style="52"/>
  </cols>
  <sheetData>
    <row r="1" spans="1:17" x14ac:dyDescent="0.25">
      <c r="A1" s="53" t="s">
        <v>37</v>
      </c>
      <c r="B1" s="55" t="s">
        <v>38</v>
      </c>
      <c r="C1" s="58" t="s">
        <v>57</v>
      </c>
      <c r="D1" s="49" t="s">
        <v>65</v>
      </c>
      <c r="E1" s="49" t="s">
        <v>66</v>
      </c>
      <c r="F1" s="53" t="s">
        <v>171</v>
      </c>
      <c r="G1" s="49" t="s">
        <v>107</v>
      </c>
      <c r="H1" s="49" t="s">
        <v>105</v>
      </c>
      <c r="I1" s="49" t="s">
        <v>108</v>
      </c>
      <c r="J1" s="49" t="s">
        <v>172</v>
      </c>
      <c r="K1" s="49" t="s">
        <v>173</v>
      </c>
      <c r="L1" s="49" t="s">
        <v>152</v>
      </c>
      <c r="M1" s="49" t="s">
        <v>189</v>
      </c>
      <c r="N1" s="33"/>
      <c r="Q1" s="52" t="s">
        <v>56</v>
      </c>
    </row>
    <row r="2" spans="1:17" x14ac:dyDescent="0.25">
      <c r="A2" s="50" t="str">
        <f>SetvalCalc!$A2</f>
        <v>a1</v>
      </c>
      <c r="B2" s="56" t="str">
        <f>SetvalCalc!$B2</f>
        <v>A1</v>
      </c>
      <c r="C2" s="59">
        <f>SetvalCalc!$C2</f>
        <v>7653</v>
      </c>
      <c r="D2" s="12">
        <v>8208</v>
      </c>
      <c r="E2" s="13">
        <v>8198</v>
      </c>
      <c r="F2" s="48" t="str">
        <f>LoopTypes!F2</f>
        <v>single</v>
      </c>
      <c r="G2" s="48" t="str">
        <f>LoopTypes!G2</f>
        <v>I</v>
      </c>
      <c r="H2" s="47">
        <f>LoopTypes!H2</f>
        <v>0</v>
      </c>
      <c r="I2" s="12" t="s">
        <v>111</v>
      </c>
      <c r="J2" s="12" t="s">
        <v>104</v>
      </c>
      <c r="K2" s="13" t="s">
        <v>143</v>
      </c>
      <c r="L2" s="53" t="s">
        <v>151</v>
      </c>
      <c r="M2" s="13" t="s">
        <v>188</v>
      </c>
    </row>
    <row r="3" spans="1:17" x14ac:dyDescent="0.25">
      <c r="A3" s="50" t="str">
        <f>SetvalCalc!$A3</f>
        <v>a2</v>
      </c>
      <c r="B3" s="56" t="str">
        <f>SetvalCalc!$B3</f>
        <v>A1</v>
      </c>
      <c r="C3" s="59">
        <f>SetvalCalc!$C3</f>
        <v>7604</v>
      </c>
      <c r="D3" s="12">
        <v>8151</v>
      </c>
      <c r="E3" s="13">
        <v>8157</v>
      </c>
      <c r="F3" s="48" t="str">
        <f>LoopTypes!F3</f>
        <v>toploop</v>
      </c>
      <c r="G3" s="48" t="str">
        <f>LoopTypes!G3</f>
        <v>I'</v>
      </c>
      <c r="H3" s="47">
        <f>LoopTypes!H3</f>
        <v>-5</v>
      </c>
      <c r="I3" s="12" t="s">
        <v>112</v>
      </c>
      <c r="J3" s="12">
        <v>-20</v>
      </c>
      <c r="K3" s="13" t="s">
        <v>191</v>
      </c>
      <c r="L3" s="53" t="s">
        <v>153</v>
      </c>
      <c r="M3" s="13" t="s">
        <v>174</v>
      </c>
      <c r="Q3" s="52" t="s">
        <v>63</v>
      </c>
    </row>
    <row r="4" spans="1:17" x14ac:dyDescent="0.25">
      <c r="A4" s="50" t="str">
        <f>SetvalCalc!$A4</f>
        <v>a3</v>
      </c>
      <c r="B4" s="56" t="str">
        <f>SetvalCalc!$B4</f>
        <v>A1</v>
      </c>
      <c r="C4" s="59">
        <f>SetvalCalc!$C4</f>
        <v>7456</v>
      </c>
      <c r="D4" s="12">
        <v>8007</v>
      </c>
      <c r="E4" s="13">
        <v>7996</v>
      </c>
      <c r="F4" s="48" t="str">
        <f>LoopTypes!F4</f>
        <v>doubleloop</v>
      </c>
      <c r="G4" s="48" t="str">
        <f>LoopTypes!G4</f>
        <v>V</v>
      </c>
      <c r="H4" s="47">
        <f>LoopTypes!H4</f>
        <v>-9</v>
      </c>
      <c r="I4" s="12" t="s">
        <v>126</v>
      </c>
      <c r="J4" s="12" t="s">
        <v>103</v>
      </c>
      <c r="K4" s="13" t="s">
        <v>125</v>
      </c>
      <c r="L4" s="53" t="s">
        <v>154</v>
      </c>
      <c r="M4" s="13" t="s">
        <v>201</v>
      </c>
      <c r="Q4" s="52" t="s">
        <v>64</v>
      </c>
    </row>
    <row r="5" spans="1:17" x14ac:dyDescent="0.25">
      <c r="A5" s="50" t="str">
        <f>SetvalCalc!$A5</f>
        <v>a4</v>
      </c>
      <c r="B5" s="56" t="str">
        <f>SetvalCalc!$B5</f>
        <v>A1</v>
      </c>
      <c r="C5" s="59">
        <f>SetvalCalc!$C5</f>
        <v>7507</v>
      </c>
      <c r="D5" s="12">
        <v>8051</v>
      </c>
      <c r="E5" s="13">
        <v>8058</v>
      </c>
      <c r="F5" s="48" t="str">
        <f>LoopTypes!F5</f>
        <v>ankerstich</v>
      </c>
      <c r="G5" s="48" t="str">
        <f>LoopTypes!G5</f>
        <v>H</v>
      </c>
      <c r="H5" s="47">
        <f>LoopTypes!H5</f>
        <v>-14</v>
      </c>
      <c r="I5" s="12" t="s">
        <v>127</v>
      </c>
      <c r="J5" s="12" t="s">
        <v>102</v>
      </c>
      <c r="K5" s="13" t="s">
        <v>124</v>
      </c>
      <c r="L5" s="53" t="s">
        <v>170</v>
      </c>
      <c r="M5" s="13" t="s">
        <v>187</v>
      </c>
    </row>
    <row r="6" spans="1:17" x14ac:dyDescent="0.25">
      <c r="A6" s="50" t="str">
        <f>SetvalCalc!$A6</f>
        <v>a5</v>
      </c>
      <c r="B6" s="56" t="str">
        <f>SetvalCalc!$B6</f>
        <v>A2</v>
      </c>
      <c r="C6" s="59">
        <f>SetvalCalc!$C6</f>
        <v>7553</v>
      </c>
      <c r="D6" s="12">
        <v>8097</v>
      </c>
      <c r="E6" s="13">
        <v>8108</v>
      </c>
      <c r="F6" s="48" t="str">
        <f>LoopTypes!F6</f>
        <v>anker+top</v>
      </c>
      <c r="G6" s="48" t="str">
        <f>LoopTypes!G6</f>
        <v>H'</v>
      </c>
      <c r="H6" s="47">
        <f>LoopTypes!H6</f>
        <v>-19</v>
      </c>
      <c r="I6" s="12" t="s">
        <v>128</v>
      </c>
      <c r="J6" s="12">
        <v>-5</v>
      </c>
      <c r="K6" s="13" t="s">
        <v>190</v>
      </c>
      <c r="L6" s="53" t="s">
        <v>165</v>
      </c>
      <c r="M6" s="13" t="s">
        <v>202</v>
      </c>
    </row>
    <row r="7" spans="1:17" x14ac:dyDescent="0.25">
      <c r="A7" s="50" t="str">
        <f>SetvalCalc!$A7</f>
        <v>a6</v>
      </c>
      <c r="B7" s="56" t="str">
        <f>SetvalCalc!$B7</f>
        <v>A2</v>
      </c>
      <c r="C7" s="59">
        <f>SetvalCalc!$C7</f>
        <v>7504</v>
      </c>
      <c r="D7" s="12">
        <v>8061</v>
      </c>
      <c r="E7" s="13">
        <v>8048</v>
      </c>
      <c r="F7" s="48" t="str">
        <f>LoopTypes!F7</f>
        <v>anker+dl</v>
      </c>
      <c r="G7" s="48" t="str">
        <f>LoopTypes!G7</f>
        <v>HI</v>
      </c>
      <c r="H7" s="47">
        <f>LoopTypes!H7</f>
        <v>-23</v>
      </c>
      <c r="I7" s="12" t="s">
        <v>129</v>
      </c>
      <c r="J7" s="12" t="s">
        <v>106</v>
      </c>
      <c r="K7" s="13" t="s">
        <v>123</v>
      </c>
      <c r="L7" s="53" t="s">
        <v>169</v>
      </c>
      <c r="M7" s="13" t="s">
        <v>203</v>
      </c>
      <c r="Q7" s="52" t="s">
        <v>100</v>
      </c>
    </row>
    <row r="8" spans="1:17" x14ac:dyDescent="0.25">
      <c r="A8" s="50" t="str">
        <f>SetvalCalc!$A8</f>
        <v>a7</v>
      </c>
      <c r="B8" s="56" t="str">
        <f>SetvalCalc!$B8</f>
        <v>A2</v>
      </c>
      <c r="C8" s="59">
        <f>SetvalCalc!$C8</f>
        <v>7356</v>
      </c>
      <c r="D8" s="12">
        <v>7905</v>
      </c>
      <c r="E8" s="13">
        <v>7896</v>
      </c>
      <c r="F8" s="48" t="str">
        <f>LoopTypes!F8</f>
        <v>anker+dl+top</v>
      </c>
      <c r="G8" s="48" t="str">
        <f>LoopTypes!G8</f>
        <v>HI'</v>
      </c>
      <c r="H8" s="47">
        <f>LoopTypes!H8</f>
        <v>-28</v>
      </c>
      <c r="I8" s="12" t="s">
        <v>109</v>
      </c>
      <c r="J8" s="12" t="s">
        <v>106</v>
      </c>
      <c r="K8" s="13" t="s">
        <v>123</v>
      </c>
      <c r="Q8" s="52" t="s">
        <v>101</v>
      </c>
    </row>
    <row r="9" spans="1:17" x14ac:dyDescent="0.25">
      <c r="A9" s="50" t="str">
        <f>SetvalCalc!$A9</f>
        <v>a8</v>
      </c>
      <c r="B9" s="56" t="str">
        <f>SetvalCalc!$B9</f>
        <v>A2</v>
      </c>
      <c r="C9" s="59">
        <f>SetvalCalc!$C9</f>
        <v>7407</v>
      </c>
      <c r="D9" s="12">
        <v>7964</v>
      </c>
      <c r="E9" s="13">
        <v>7952</v>
      </c>
      <c r="F9" s="48" t="str">
        <f>LoopTypes!F9</f>
        <v>single</v>
      </c>
      <c r="G9" s="48" t="str">
        <f>LoopTypes!G9</f>
        <v>SL</v>
      </c>
      <c r="H9" s="47">
        <f>LoopTypes!H9</f>
        <v>0</v>
      </c>
      <c r="I9" s="12" t="s">
        <v>110</v>
      </c>
      <c r="J9" s="12" t="s">
        <v>106</v>
      </c>
      <c r="K9" s="13" t="s">
        <v>123</v>
      </c>
    </row>
    <row r="10" spans="1:17" x14ac:dyDescent="0.25">
      <c r="A10" s="50" t="str">
        <f>SetvalCalc!$A10</f>
        <v>a9</v>
      </c>
      <c r="B10" s="56" t="str">
        <f>SetvalCalc!$B10</f>
        <v>A3</v>
      </c>
      <c r="C10" s="59">
        <f>SetvalCalc!$C10</f>
        <v>7453</v>
      </c>
      <c r="D10" s="12">
        <v>8004</v>
      </c>
      <c r="E10" s="13">
        <v>7993</v>
      </c>
      <c r="F10" s="48" t="str">
        <f>LoopTypes!F10</f>
        <v>toploop</v>
      </c>
      <c r="G10" s="48" t="str">
        <f>LoopTypes!G10</f>
        <v>SL'</v>
      </c>
      <c r="H10" s="47">
        <f>LoopTypes!H10</f>
        <v>-5</v>
      </c>
      <c r="I10" s="12" t="s">
        <v>130</v>
      </c>
      <c r="J10" s="12" t="s">
        <v>106</v>
      </c>
      <c r="K10" s="13" t="s">
        <v>123</v>
      </c>
    </row>
    <row r="11" spans="1:17" x14ac:dyDescent="0.25">
      <c r="A11" s="50" t="str">
        <f>SetvalCalc!$A11</f>
        <v>a10</v>
      </c>
      <c r="B11" s="56" t="str">
        <f>SetvalCalc!$B11</f>
        <v>A3</v>
      </c>
      <c r="C11" s="59">
        <f>SetvalCalc!$C11</f>
        <v>7405</v>
      </c>
      <c r="D11" s="12">
        <v>7959</v>
      </c>
      <c r="E11" s="13">
        <v>7961</v>
      </c>
      <c r="F11" s="48" t="str">
        <f>LoopTypes!F11</f>
        <v>doubleloop</v>
      </c>
      <c r="G11" s="48" t="str">
        <f>LoopTypes!G11</f>
        <v>DL</v>
      </c>
      <c r="H11" s="47">
        <f>LoopTypes!H11</f>
        <v>-10</v>
      </c>
      <c r="I11" s="12" t="s">
        <v>139</v>
      </c>
      <c r="J11" s="12">
        <v>10</v>
      </c>
      <c r="K11" s="13" t="s">
        <v>135</v>
      </c>
      <c r="Q11" s="52" t="s">
        <v>55</v>
      </c>
    </row>
    <row r="12" spans="1:17" x14ac:dyDescent="0.25">
      <c r="A12" s="50" t="str">
        <f>SetvalCalc!$A12</f>
        <v>a11</v>
      </c>
      <c r="B12" s="56" t="str">
        <f>SetvalCalc!$B12</f>
        <v>A3</v>
      </c>
      <c r="C12" s="59">
        <f>SetvalCalc!$C12</f>
        <v>7257</v>
      </c>
      <c r="D12" s="12">
        <v>7811</v>
      </c>
      <c r="E12" s="13">
        <v>7814</v>
      </c>
      <c r="F12" s="48" t="str">
        <f>LoopTypes!F12</f>
        <v>ankerstich</v>
      </c>
      <c r="G12" s="48" t="str">
        <f>LoopTypes!G12</f>
        <v>AS</v>
      </c>
      <c r="H12" s="47">
        <f>LoopTypes!H12</f>
        <v>-15</v>
      </c>
      <c r="I12" s="12" t="s">
        <v>140</v>
      </c>
      <c r="J12" s="12" t="s">
        <v>106</v>
      </c>
      <c r="K12" s="13" t="s">
        <v>123</v>
      </c>
      <c r="Q12" s="52" t="s">
        <v>214</v>
      </c>
    </row>
    <row r="13" spans="1:17" x14ac:dyDescent="0.25">
      <c r="A13" s="50" t="str">
        <f>SetvalCalc!$A13</f>
        <v>a12</v>
      </c>
      <c r="B13" s="56" t="str">
        <f>SetvalCalc!$B13</f>
        <v>A3</v>
      </c>
      <c r="C13" s="59">
        <f>SetvalCalc!$C13</f>
        <v>7309</v>
      </c>
      <c r="D13" s="12">
        <v>7853</v>
      </c>
      <c r="E13" s="13">
        <v>7862</v>
      </c>
      <c r="F13" s="48" t="str">
        <f>LoopTypes!F13</f>
        <v>anker+top</v>
      </c>
      <c r="G13" s="48" t="str">
        <f>LoopTypes!G13</f>
        <v>AS'</v>
      </c>
      <c r="H13" s="47">
        <f>LoopTypes!H13</f>
        <v>-20</v>
      </c>
      <c r="Q13" s="52" t="s">
        <v>215</v>
      </c>
    </row>
    <row r="14" spans="1:17" x14ac:dyDescent="0.25">
      <c r="A14" s="50" t="str">
        <f>SetvalCalc!$A14</f>
        <v>b1</v>
      </c>
      <c r="B14" s="56" t="str">
        <f>SetvalCalc!$B14</f>
        <v>B1</v>
      </c>
      <c r="C14" s="59">
        <f>SetvalCalc!$C14</f>
        <v>7600</v>
      </c>
      <c r="D14" s="12">
        <v>8160</v>
      </c>
      <c r="E14" s="13">
        <v>8152</v>
      </c>
      <c r="F14" s="48" t="str">
        <f>LoopTypes!F14</f>
        <v>anker+dl</v>
      </c>
      <c r="G14" s="48" t="str">
        <f>LoopTypes!G14</f>
        <v>AS+</v>
      </c>
      <c r="H14" s="47">
        <f>LoopTypes!H14</f>
        <v>-25</v>
      </c>
      <c r="Q14" s="52" t="s">
        <v>256</v>
      </c>
    </row>
    <row r="15" spans="1:17" x14ac:dyDescent="0.25">
      <c r="A15" s="50" t="str">
        <f>SetvalCalc!$A15</f>
        <v>b2</v>
      </c>
      <c r="B15" s="56" t="str">
        <f>SetvalCalc!$B15</f>
        <v>B1</v>
      </c>
      <c r="C15" s="59">
        <f>SetvalCalc!$C15</f>
        <v>7550</v>
      </c>
      <c r="D15" s="12">
        <v>8114</v>
      </c>
      <c r="E15" s="13">
        <v>8114</v>
      </c>
      <c r="F15" s="48" t="str">
        <f>LoopTypes!F15</f>
        <v>anker+dl+top</v>
      </c>
      <c r="G15" s="48" t="str">
        <f>LoopTypes!G15</f>
        <v>AS+'</v>
      </c>
      <c r="H15" s="47">
        <f>LoopTypes!H15</f>
        <v>-30</v>
      </c>
    </row>
    <row r="16" spans="1:17" x14ac:dyDescent="0.25">
      <c r="A16" s="50" t="str">
        <f>SetvalCalc!$A16</f>
        <v>b3</v>
      </c>
      <c r="B16" s="56" t="str">
        <f>SetvalCalc!$B16</f>
        <v>B1</v>
      </c>
      <c r="C16" s="59">
        <f>SetvalCalc!$C16</f>
        <v>7400</v>
      </c>
      <c r="D16" s="12">
        <v>7951</v>
      </c>
      <c r="E16" s="13">
        <v>7946</v>
      </c>
      <c r="F16" s="48" t="str">
        <f>LoopTypes!F16</f>
        <v>O-Ring10</v>
      </c>
      <c r="G16" s="48" t="str">
        <f>LoopTypes!G16</f>
        <v>O10</v>
      </c>
      <c r="H16" s="47">
        <f>LoopTypes!H16</f>
        <v>10</v>
      </c>
      <c r="Q16" s="52" t="s">
        <v>116</v>
      </c>
    </row>
    <row r="17" spans="1:17" x14ac:dyDescent="0.25">
      <c r="A17" s="50" t="str">
        <f>SetvalCalc!$A17</f>
        <v>b4</v>
      </c>
      <c r="B17" s="56" t="str">
        <f>SetvalCalc!$B17</f>
        <v>B1</v>
      </c>
      <c r="C17" s="59">
        <f>SetvalCalc!$C17</f>
        <v>7457</v>
      </c>
      <c r="D17" s="12">
        <v>8017</v>
      </c>
      <c r="E17" s="13">
        <v>8010</v>
      </c>
      <c r="F17" s="48" t="str">
        <f>LoopTypes!F17</f>
        <v>O-Ring15</v>
      </c>
      <c r="G17" s="48" t="str">
        <f>LoopTypes!G17</f>
        <v>O15</v>
      </c>
      <c r="H17" s="47">
        <f>LoopTypes!H17</f>
        <v>18</v>
      </c>
      <c r="Q17" s="52" t="s">
        <v>114</v>
      </c>
    </row>
    <row r="18" spans="1:17" x14ac:dyDescent="0.25">
      <c r="A18" s="50" t="str">
        <f>SetvalCalc!$A18</f>
        <v>b5</v>
      </c>
      <c r="B18" s="56" t="str">
        <f>SetvalCalc!$B18</f>
        <v>B2</v>
      </c>
      <c r="C18" s="59">
        <f>SetvalCalc!$C18</f>
        <v>7503</v>
      </c>
      <c r="D18" s="12">
        <v>8053</v>
      </c>
      <c r="E18" s="13">
        <v>8056</v>
      </c>
      <c r="F18" s="48" t="str">
        <f>LoopTypes!F18</f>
        <v>O-Ring20</v>
      </c>
      <c r="G18" s="48" t="str">
        <f>LoopTypes!G18</f>
        <v>O20</v>
      </c>
      <c r="H18" s="47">
        <f>LoopTypes!H18</f>
        <v>25</v>
      </c>
      <c r="Q18" s="52" t="s">
        <v>113</v>
      </c>
    </row>
    <row r="19" spans="1:17" x14ac:dyDescent="0.25">
      <c r="A19" s="50" t="str">
        <f>SetvalCalc!$A19</f>
        <v>b6</v>
      </c>
      <c r="B19" s="56" t="str">
        <f>SetvalCalc!$B19</f>
        <v>B2</v>
      </c>
      <c r="C19" s="59">
        <f>SetvalCalc!$C19</f>
        <v>7454</v>
      </c>
      <c r="D19" s="12">
        <v>8014</v>
      </c>
      <c r="E19" s="13">
        <v>8001</v>
      </c>
      <c r="F19" s="48" t="str">
        <f>LoopTypes!F19</f>
        <v>O-Ring25</v>
      </c>
      <c r="G19" s="48" t="str">
        <f>LoopTypes!G19</f>
        <v>O25</v>
      </c>
      <c r="H19" s="47">
        <f>LoopTypes!H19</f>
        <v>33</v>
      </c>
    </row>
    <row r="20" spans="1:17" x14ac:dyDescent="0.25">
      <c r="A20" s="50" t="str">
        <f>SetvalCalc!$A20</f>
        <v>b7</v>
      </c>
      <c r="B20" s="56" t="str">
        <f>SetvalCalc!$B20</f>
        <v>B2</v>
      </c>
      <c r="C20" s="59">
        <f>SetvalCalc!$C20</f>
        <v>7306</v>
      </c>
      <c r="D20" s="12">
        <v>7861</v>
      </c>
      <c r="E20" s="13">
        <v>7854</v>
      </c>
      <c r="Q20" s="52" t="s">
        <v>117</v>
      </c>
    </row>
    <row r="21" spans="1:17" x14ac:dyDescent="0.25">
      <c r="A21" s="50" t="str">
        <f>SetvalCalc!$A21</f>
        <v>b8</v>
      </c>
      <c r="B21" s="56" t="str">
        <f>SetvalCalc!$B21</f>
        <v>B2</v>
      </c>
      <c r="C21" s="59">
        <f>SetvalCalc!$C21</f>
        <v>7357</v>
      </c>
      <c r="D21" s="12">
        <v>7913</v>
      </c>
      <c r="E21" s="13">
        <v>7901</v>
      </c>
      <c r="Q21" s="52" t="s">
        <v>115</v>
      </c>
    </row>
    <row r="22" spans="1:17" x14ac:dyDescent="0.25">
      <c r="A22" s="50" t="str">
        <f>SetvalCalc!$A22</f>
        <v>b9</v>
      </c>
      <c r="B22" s="56" t="str">
        <f>SetvalCalc!$B22</f>
        <v>B3</v>
      </c>
      <c r="C22" s="59">
        <f>SetvalCalc!$C22</f>
        <v>7403</v>
      </c>
      <c r="D22" s="12">
        <v>7960</v>
      </c>
      <c r="E22" s="13">
        <v>7949</v>
      </c>
      <c r="Q22" s="52" t="s">
        <v>157</v>
      </c>
    </row>
    <row r="23" spans="1:17" x14ac:dyDescent="0.25">
      <c r="A23" s="50" t="str">
        <f>SetvalCalc!$A23</f>
        <v>b10</v>
      </c>
      <c r="B23" s="56" t="str">
        <f>SetvalCalc!$B23</f>
        <v>B3</v>
      </c>
      <c r="C23" s="59">
        <f>SetvalCalc!$C23</f>
        <v>7354</v>
      </c>
      <c r="D23" s="12">
        <v>7904</v>
      </c>
      <c r="E23" s="13">
        <v>7907</v>
      </c>
    </row>
    <row r="24" spans="1:17" x14ac:dyDescent="0.25">
      <c r="A24" s="50" t="str">
        <f>SetvalCalc!$A24</f>
        <v>b11</v>
      </c>
      <c r="B24" s="56" t="str">
        <f>SetvalCalc!$B24</f>
        <v>B3</v>
      </c>
      <c r="C24" s="59">
        <f>SetvalCalc!$C24</f>
        <v>7206</v>
      </c>
      <c r="D24" s="12">
        <v>7765</v>
      </c>
      <c r="E24" s="13">
        <v>7748</v>
      </c>
      <c r="Q24" s="52" t="s">
        <v>155</v>
      </c>
    </row>
    <row r="25" spans="1:17" x14ac:dyDescent="0.25">
      <c r="A25" s="50" t="str">
        <f>SetvalCalc!$A25</f>
        <v>b12</v>
      </c>
      <c r="B25" s="56" t="str">
        <f>SetvalCalc!$B25</f>
        <v>B3</v>
      </c>
      <c r="C25" s="59">
        <f>SetvalCalc!$C25</f>
        <v>7257</v>
      </c>
      <c r="D25" s="12">
        <v>7803</v>
      </c>
      <c r="E25" s="13">
        <v>7816</v>
      </c>
      <c r="Q25" s="52" t="s">
        <v>156</v>
      </c>
    </row>
    <row r="26" spans="1:17" x14ac:dyDescent="0.25">
      <c r="A26" s="50" t="str">
        <f>SetvalCalc!$A26</f>
        <v>c1</v>
      </c>
      <c r="B26" s="56" t="str">
        <f>SetvalCalc!$B26</f>
        <v>C1</v>
      </c>
      <c r="C26" s="59">
        <f>SetvalCalc!$C26</f>
        <v>7633</v>
      </c>
      <c r="D26" s="12">
        <v>8190</v>
      </c>
      <c r="E26" s="13">
        <v>8190</v>
      </c>
      <c r="Q26" s="52" t="s">
        <v>158</v>
      </c>
    </row>
    <row r="27" spans="1:17" x14ac:dyDescent="0.25">
      <c r="A27" s="50" t="str">
        <f>SetvalCalc!$A27</f>
        <v>c2</v>
      </c>
      <c r="B27" s="56" t="str">
        <f>SetvalCalc!$B27</f>
        <v>C1</v>
      </c>
      <c r="C27" s="59">
        <f>SetvalCalc!$C27</f>
        <v>7584</v>
      </c>
      <c r="D27" s="12">
        <v>8133</v>
      </c>
      <c r="E27" s="13">
        <v>8140</v>
      </c>
    </row>
    <row r="28" spans="1:17" x14ac:dyDescent="0.25">
      <c r="A28" s="50" t="str">
        <f>SetvalCalc!$A28</f>
        <v>c3</v>
      </c>
      <c r="B28" s="56" t="str">
        <f>SetvalCalc!$B28</f>
        <v>C1</v>
      </c>
      <c r="C28" s="59">
        <f>SetvalCalc!$C28</f>
        <v>7436</v>
      </c>
      <c r="D28" s="12">
        <v>7995</v>
      </c>
      <c r="E28" s="13">
        <v>7979</v>
      </c>
    </row>
    <row r="29" spans="1:17" x14ac:dyDescent="0.25">
      <c r="A29" s="50" t="str">
        <f>SetvalCalc!$A29</f>
        <v>c4</v>
      </c>
      <c r="B29" s="56" t="str">
        <f>SetvalCalc!$B29</f>
        <v>C1</v>
      </c>
      <c r="C29" s="59">
        <f>SetvalCalc!$C29</f>
        <v>7487</v>
      </c>
      <c r="D29" s="12">
        <v>8029</v>
      </c>
      <c r="E29" s="13">
        <v>8037</v>
      </c>
    </row>
    <row r="30" spans="1:17" x14ac:dyDescent="0.25">
      <c r="A30" s="50" t="str">
        <f>SetvalCalc!$A30</f>
        <v>c5</v>
      </c>
      <c r="B30" s="56" t="str">
        <f>SetvalCalc!$B30</f>
        <v>C2</v>
      </c>
      <c r="C30" s="59">
        <f>SetvalCalc!$C30</f>
        <v>7533</v>
      </c>
      <c r="D30" s="12">
        <v>8073</v>
      </c>
      <c r="E30" s="13">
        <v>8082</v>
      </c>
    </row>
    <row r="31" spans="1:17" x14ac:dyDescent="0.25">
      <c r="A31" s="50" t="str">
        <f>SetvalCalc!$A31</f>
        <v>c6</v>
      </c>
      <c r="B31" s="56" t="str">
        <f>SetvalCalc!$B31</f>
        <v>C2</v>
      </c>
      <c r="C31" s="59">
        <f>SetvalCalc!$C31</f>
        <v>7484</v>
      </c>
      <c r="D31" s="12">
        <v>8042</v>
      </c>
      <c r="E31" s="13">
        <v>8024</v>
      </c>
    </row>
    <row r="32" spans="1:17" x14ac:dyDescent="0.25">
      <c r="A32" s="50" t="str">
        <f>SetvalCalc!$A32</f>
        <v>c7</v>
      </c>
      <c r="B32" s="56" t="str">
        <f>SetvalCalc!$B32</f>
        <v>C2</v>
      </c>
      <c r="C32" s="59">
        <f>SetvalCalc!$C32</f>
        <v>7336</v>
      </c>
      <c r="D32" s="12">
        <v>7878</v>
      </c>
      <c r="E32" s="13">
        <v>7893</v>
      </c>
    </row>
    <row r="33" spans="1:5" x14ac:dyDescent="0.25">
      <c r="A33" s="50" t="str">
        <f>SetvalCalc!$A33</f>
        <v>c8</v>
      </c>
      <c r="B33" s="56" t="str">
        <f>SetvalCalc!$B33</f>
        <v>C2</v>
      </c>
      <c r="C33" s="59">
        <f>SetvalCalc!$C33</f>
        <v>7387</v>
      </c>
      <c r="D33" s="12">
        <v>7941</v>
      </c>
      <c r="E33" s="13">
        <v>7936</v>
      </c>
    </row>
    <row r="34" spans="1:5" x14ac:dyDescent="0.25">
      <c r="A34" s="50" t="str">
        <f>SetvalCalc!$A34</f>
        <v>c9</v>
      </c>
      <c r="B34" s="56" t="str">
        <f>SetvalCalc!$B34</f>
        <v>C3</v>
      </c>
      <c r="C34" s="59">
        <f>SetvalCalc!$C34</f>
        <v>7433</v>
      </c>
      <c r="D34" s="12">
        <v>7992</v>
      </c>
      <c r="E34" s="13">
        <v>7985</v>
      </c>
    </row>
    <row r="35" spans="1:5" x14ac:dyDescent="0.25">
      <c r="A35" s="50" t="str">
        <f>SetvalCalc!$A35</f>
        <v>c10</v>
      </c>
      <c r="B35" s="56" t="str">
        <f>SetvalCalc!$B35</f>
        <v>C3</v>
      </c>
      <c r="C35" s="59">
        <f>SetvalCalc!$C35</f>
        <v>7384</v>
      </c>
      <c r="D35" s="12">
        <v>7930</v>
      </c>
      <c r="E35" s="13">
        <v>7938</v>
      </c>
    </row>
    <row r="36" spans="1:5" x14ac:dyDescent="0.25">
      <c r="A36" s="50" t="str">
        <f>SetvalCalc!$A36</f>
        <v>c11</v>
      </c>
      <c r="B36" s="56" t="str">
        <f>SetvalCalc!$B36</f>
        <v>C3</v>
      </c>
      <c r="C36" s="59">
        <f>SetvalCalc!$C36</f>
        <v>7236</v>
      </c>
      <c r="D36" s="12">
        <v>7776</v>
      </c>
      <c r="E36" s="13">
        <v>7794</v>
      </c>
    </row>
    <row r="37" spans="1:5" x14ac:dyDescent="0.25">
      <c r="A37" s="50" t="str">
        <f>SetvalCalc!$A37</f>
        <v>c12</v>
      </c>
      <c r="B37" s="56" t="str">
        <f>SetvalCalc!$B37</f>
        <v>C3</v>
      </c>
      <c r="C37" s="59">
        <f>SetvalCalc!$C37</f>
        <v>7287</v>
      </c>
      <c r="D37" s="12">
        <v>7835</v>
      </c>
      <c r="E37" s="13">
        <v>7834</v>
      </c>
    </row>
    <row r="38" spans="1:5" x14ac:dyDescent="0.25">
      <c r="A38" s="50" t="str">
        <f>SetvalCalc!$A38</f>
        <v>d1</v>
      </c>
      <c r="B38" s="56" t="str">
        <f>SetvalCalc!$B38</f>
        <v>D1</v>
      </c>
      <c r="C38" s="59">
        <f>SetvalCalc!$C38</f>
        <v>7743</v>
      </c>
      <c r="D38" s="12">
        <v>8302</v>
      </c>
      <c r="E38" s="13">
        <v>8293</v>
      </c>
    </row>
    <row r="39" spans="1:5" x14ac:dyDescent="0.25">
      <c r="A39" s="50" t="str">
        <f>SetvalCalc!$A39</f>
        <v>d2</v>
      </c>
      <c r="B39" s="56" t="str">
        <f>SetvalCalc!$B39</f>
        <v>D1</v>
      </c>
      <c r="C39" s="59">
        <f>SetvalCalc!$C39</f>
        <v>7694</v>
      </c>
      <c r="D39" s="12">
        <v>8253</v>
      </c>
      <c r="E39" s="13">
        <v>8234</v>
      </c>
    </row>
    <row r="40" spans="1:5" x14ac:dyDescent="0.25">
      <c r="A40" s="50" t="str">
        <f>SetvalCalc!$A40</f>
        <v>d3</v>
      </c>
      <c r="B40" s="56" t="str">
        <f>SetvalCalc!$B40</f>
        <v>D1</v>
      </c>
      <c r="C40" s="59">
        <f>SetvalCalc!$C40</f>
        <v>7546</v>
      </c>
      <c r="D40" s="12">
        <v>8098</v>
      </c>
      <c r="E40" s="13">
        <v>8106</v>
      </c>
    </row>
    <row r="41" spans="1:5" x14ac:dyDescent="0.25">
      <c r="A41" s="50" t="str">
        <f>SetvalCalc!$A41</f>
        <v>d4</v>
      </c>
      <c r="B41" s="56" t="str">
        <f>SetvalCalc!$B41</f>
        <v>D1</v>
      </c>
      <c r="C41" s="59">
        <f>SetvalCalc!$C41</f>
        <v>7597</v>
      </c>
      <c r="D41" s="12">
        <v>8149</v>
      </c>
      <c r="E41" s="13">
        <v>8157</v>
      </c>
    </row>
    <row r="42" spans="1:5" x14ac:dyDescent="0.25">
      <c r="A42" s="50" t="str">
        <f>SetvalCalc!$A42</f>
        <v>d5</v>
      </c>
      <c r="B42" s="56" t="str">
        <f>SetvalCalc!$B42</f>
        <v>D2</v>
      </c>
      <c r="C42" s="59">
        <f>SetvalCalc!$C42</f>
        <v>7643</v>
      </c>
      <c r="D42" s="12">
        <v>8190</v>
      </c>
      <c r="E42" s="13">
        <v>8186</v>
      </c>
    </row>
    <row r="43" spans="1:5" x14ac:dyDescent="0.25">
      <c r="A43" s="50" t="str">
        <f>SetvalCalc!$A43</f>
        <v>d6</v>
      </c>
      <c r="B43" s="56" t="str">
        <f>SetvalCalc!$B43</f>
        <v>D2</v>
      </c>
      <c r="C43" s="59">
        <f>SetvalCalc!$C43</f>
        <v>7594</v>
      </c>
      <c r="D43" s="12">
        <v>8154</v>
      </c>
      <c r="E43" s="13">
        <v>8145</v>
      </c>
    </row>
    <row r="44" spans="1:5" x14ac:dyDescent="0.25">
      <c r="A44" s="50" t="str">
        <f>SetvalCalc!$A44</f>
        <v>d7</v>
      </c>
      <c r="B44" s="56" t="str">
        <f>SetvalCalc!$B44</f>
        <v>D2</v>
      </c>
      <c r="C44" s="59">
        <f>SetvalCalc!$C44</f>
        <v>7446</v>
      </c>
      <c r="D44" s="12">
        <v>8000</v>
      </c>
      <c r="E44" s="13">
        <v>7991</v>
      </c>
    </row>
    <row r="45" spans="1:5" x14ac:dyDescent="0.25">
      <c r="A45" s="50" t="str">
        <f>SetvalCalc!$A45</f>
        <v>d8</v>
      </c>
      <c r="B45" s="56" t="str">
        <f>SetvalCalc!$B45</f>
        <v>D2</v>
      </c>
      <c r="C45" s="59">
        <f>SetvalCalc!$C45</f>
        <v>7497</v>
      </c>
      <c r="D45" s="12">
        <v>8045</v>
      </c>
      <c r="E45" s="13">
        <v>8054</v>
      </c>
    </row>
    <row r="46" spans="1:5" x14ac:dyDescent="0.25">
      <c r="A46" s="50" t="str">
        <f>SetvalCalc!$A46</f>
        <v>d9</v>
      </c>
      <c r="B46" s="56" t="str">
        <f>SetvalCalc!$B46</f>
        <v>C3</v>
      </c>
      <c r="C46" s="59">
        <f>SetvalCalc!$C46</f>
        <v>7543</v>
      </c>
      <c r="D46" s="12">
        <v>8103</v>
      </c>
      <c r="E46" s="13">
        <v>8087</v>
      </c>
    </row>
    <row r="47" spans="1:5" x14ac:dyDescent="0.25">
      <c r="A47" s="50" t="str">
        <f>SetvalCalc!$A47</f>
        <v>d10</v>
      </c>
      <c r="B47" s="56" t="str">
        <f>SetvalCalc!$B47</f>
        <v>C3</v>
      </c>
      <c r="C47" s="59">
        <f>SetvalCalc!$C47</f>
        <v>7494</v>
      </c>
      <c r="D47" s="12">
        <v>8049</v>
      </c>
      <c r="E47" s="13">
        <v>8037</v>
      </c>
    </row>
    <row r="48" spans="1:5" x14ac:dyDescent="0.25">
      <c r="A48" s="50" t="str">
        <f>SetvalCalc!$A48</f>
        <v>d11</v>
      </c>
      <c r="B48" s="56" t="str">
        <f>SetvalCalc!$B48</f>
        <v>C3</v>
      </c>
      <c r="C48" s="59">
        <f>SetvalCalc!$C48</f>
        <v>7346</v>
      </c>
      <c r="D48" s="12">
        <v>7904</v>
      </c>
      <c r="E48" s="13">
        <v>7897</v>
      </c>
    </row>
    <row r="49" spans="1:5" x14ac:dyDescent="0.25">
      <c r="A49" s="50" t="str">
        <f>SetvalCalc!$A49</f>
        <v>d12</v>
      </c>
      <c r="B49" s="56" t="str">
        <f>SetvalCalc!$B49</f>
        <v>C3</v>
      </c>
      <c r="C49" s="59">
        <f>SetvalCalc!$C49</f>
        <v>7397</v>
      </c>
      <c r="D49" s="12">
        <v>7948</v>
      </c>
      <c r="E49" s="13">
        <v>7957</v>
      </c>
    </row>
    <row r="50" spans="1:5" x14ac:dyDescent="0.25">
      <c r="A50" s="50" t="str">
        <f>SetvalCalc!$A50</f>
        <v/>
      </c>
      <c r="B50" s="56" t="str">
        <f>SetvalCalc!$B50</f>
        <v/>
      </c>
      <c r="C50" s="59">
        <f>SetvalCalc!$C50</f>
        <v>0</v>
      </c>
    </row>
    <row r="51" spans="1:5" x14ac:dyDescent="0.25">
      <c r="A51" s="50" t="str">
        <f>SetvalCalc!$A51</f>
        <v/>
      </c>
      <c r="B51" s="56" t="str">
        <f>SetvalCalc!$B51</f>
        <v/>
      </c>
      <c r="C51" s="59">
        <f>SetvalCalc!$C51</f>
        <v>0</v>
      </c>
    </row>
    <row r="52" spans="1:5" x14ac:dyDescent="0.25">
      <c r="A52" s="50" t="str">
        <f>SetvalCalc!$A52</f>
        <v/>
      </c>
      <c r="B52" s="56" t="str">
        <f>SetvalCalc!$B52</f>
        <v/>
      </c>
      <c r="C52" s="59">
        <f>SetvalCalc!$C52</f>
        <v>0</v>
      </c>
    </row>
    <row r="53" spans="1:5" x14ac:dyDescent="0.25">
      <c r="A53" s="50" t="str">
        <f>SetvalCalc!$A53</f>
        <v/>
      </c>
      <c r="B53" s="56" t="str">
        <f>SetvalCalc!$B53</f>
        <v/>
      </c>
      <c r="C53" s="59">
        <f>SetvalCalc!$C53</f>
        <v>0</v>
      </c>
    </row>
    <row r="54" spans="1:5" x14ac:dyDescent="0.25">
      <c r="A54" s="50" t="str">
        <f>SetvalCalc!$A54</f>
        <v/>
      </c>
      <c r="B54" s="56" t="str">
        <f>SetvalCalc!$B54</f>
        <v/>
      </c>
      <c r="C54" s="59">
        <f>SetvalCalc!$C54</f>
        <v>0</v>
      </c>
    </row>
    <row r="55" spans="1:5" x14ac:dyDescent="0.25">
      <c r="A55" s="50" t="str">
        <f>SetvalCalc!$A55</f>
        <v/>
      </c>
      <c r="B55" s="56" t="str">
        <f>SetvalCalc!$B55</f>
        <v/>
      </c>
      <c r="C55" s="59">
        <f>SetvalCalc!$C55</f>
        <v>0</v>
      </c>
    </row>
    <row r="56" spans="1:5" x14ac:dyDescent="0.25">
      <c r="A56" s="50" t="str">
        <f>SetvalCalc!$A56</f>
        <v/>
      </c>
      <c r="B56" s="56" t="str">
        <f>SetvalCalc!$B56</f>
        <v/>
      </c>
      <c r="C56" s="59">
        <f>SetvalCalc!$C56</f>
        <v>0</v>
      </c>
    </row>
    <row r="57" spans="1:5" x14ac:dyDescent="0.25">
      <c r="A57" s="50" t="str">
        <f>SetvalCalc!$A57</f>
        <v/>
      </c>
      <c r="B57" s="56" t="str">
        <f>SetvalCalc!$B57</f>
        <v/>
      </c>
      <c r="C57" s="59">
        <f>SetvalCalc!$C57</f>
        <v>0</v>
      </c>
    </row>
    <row r="58" spans="1:5" x14ac:dyDescent="0.25">
      <c r="A58" s="50" t="str">
        <f>SetvalCalc!$A58</f>
        <v/>
      </c>
      <c r="B58" s="56" t="str">
        <f>SetvalCalc!$B58</f>
        <v/>
      </c>
      <c r="C58" s="59">
        <f>SetvalCalc!$C58</f>
        <v>0</v>
      </c>
    </row>
    <row r="59" spans="1:5" x14ac:dyDescent="0.25">
      <c r="A59" s="50" t="str">
        <f>SetvalCalc!$A59</f>
        <v/>
      </c>
      <c r="B59" s="56" t="str">
        <f>SetvalCalc!$B59</f>
        <v/>
      </c>
      <c r="C59" s="59">
        <f>SetvalCalc!$C59</f>
        <v>0</v>
      </c>
    </row>
    <row r="60" spans="1:5" x14ac:dyDescent="0.25">
      <c r="A60" s="50" t="str">
        <f>SetvalCalc!$A60</f>
        <v/>
      </c>
      <c r="B60" s="56" t="str">
        <f>SetvalCalc!$B60</f>
        <v/>
      </c>
      <c r="C60" s="59">
        <f>SetvalCalc!$C60</f>
        <v>0</v>
      </c>
    </row>
    <row r="61" spans="1:5" x14ac:dyDescent="0.25">
      <c r="A61" s="50" t="str">
        <f>SetvalCalc!$A61</f>
        <v/>
      </c>
      <c r="B61" s="56" t="str">
        <f>SetvalCalc!$B61</f>
        <v/>
      </c>
      <c r="C61" s="59">
        <f>SetvalCalc!$C61</f>
        <v>0</v>
      </c>
    </row>
    <row r="62" spans="1:5" x14ac:dyDescent="0.25">
      <c r="A62" s="50" t="str">
        <f>SetvalCalc!$A62</f>
        <v/>
      </c>
      <c r="B62" s="56" t="str">
        <f>SetvalCalc!$B62</f>
        <v/>
      </c>
      <c r="C62" s="59">
        <f>SetvalCalc!$C62</f>
        <v>0</v>
      </c>
    </row>
    <row r="63" spans="1:5" x14ac:dyDescent="0.25">
      <c r="A63" s="50" t="str">
        <f>SetvalCalc!$A63</f>
        <v/>
      </c>
      <c r="B63" s="56" t="str">
        <f>SetvalCalc!$B63</f>
        <v/>
      </c>
      <c r="C63" s="59">
        <f>SetvalCalc!$C63</f>
        <v>0</v>
      </c>
    </row>
    <row r="64" spans="1:5" x14ac:dyDescent="0.25">
      <c r="A64" s="50" t="str">
        <f>SetvalCalc!$A64</f>
        <v/>
      </c>
      <c r="B64" s="56" t="str">
        <f>SetvalCalc!$B64</f>
        <v/>
      </c>
      <c r="C64" s="59">
        <f>SetvalCalc!$C64</f>
        <v>0</v>
      </c>
    </row>
  </sheetData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2" sqref="E2"/>
    </sheetView>
  </sheetViews>
  <sheetFormatPr baseColWidth="10" defaultRowHeight="15" x14ac:dyDescent="0.25"/>
  <cols>
    <col min="1" max="1" width="8.42578125" style="12" bestFit="1" customWidth="1"/>
    <col min="2" max="2" width="10.7109375" style="13" bestFit="1" customWidth="1"/>
    <col min="3" max="3" width="4.85546875" style="12" customWidth="1"/>
    <col min="4" max="4" width="8.42578125" bestFit="1" customWidth="1"/>
    <col min="5" max="5" width="17.140625" bestFit="1" customWidth="1"/>
    <col min="6" max="6" width="12.7109375" bestFit="1" customWidth="1"/>
    <col min="7" max="7" width="10" bestFit="1" customWidth="1"/>
    <col min="8" max="8" width="7.42578125" style="15" bestFit="1" customWidth="1"/>
    <col min="11" max="11" width="8.85546875" bestFit="1" customWidth="1"/>
  </cols>
  <sheetData>
    <row r="1" spans="1:8" x14ac:dyDescent="0.25">
      <c r="A1" s="44"/>
      <c r="B1" s="43"/>
      <c r="C1" s="60"/>
      <c r="D1" s="31" t="s">
        <v>146</v>
      </c>
      <c r="E1" s="32" t="s">
        <v>145</v>
      </c>
      <c r="F1" s="53" t="s">
        <v>171</v>
      </c>
      <c r="G1" s="49" t="s">
        <v>107</v>
      </c>
      <c r="H1" s="49" t="s">
        <v>105</v>
      </c>
    </row>
    <row r="2" spans="1:8" x14ac:dyDescent="0.25">
      <c r="D2" s="31" t="s">
        <v>147</v>
      </c>
      <c r="E2" s="13">
        <v>3.5</v>
      </c>
      <c r="F2" s="44" t="s">
        <v>120</v>
      </c>
      <c r="G2" s="44" t="s">
        <v>123</v>
      </c>
      <c r="H2" s="45">
        <v>0</v>
      </c>
    </row>
    <row r="3" spans="1:8" x14ac:dyDescent="0.25">
      <c r="D3" s="31" t="s">
        <v>148</v>
      </c>
      <c r="E3" s="13">
        <v>1.9</v>
      </c>
      <c r="F3" s="44" t="s">
        <v>119</v>
      </c>
      <c r="G3" s="44" t="s">
        <v>190</v>
      </c>
      <c r="H3" s="45">
        <f>-ROUND(1.8*$E$3*PI()/2,0)</f>
        <v>-5</v>
      </c>
    </row>
    <row r="4" spans="1:8" x14ac:dyDescent="0.25">
      <c r="F4" s="44" t="s">
        <v>149</v>
      </c>
      <c r="G4" s="44" t="s">
        <v>124</v>
      </c>
      <c r="H4" s="46">
        <f>-ROUNDUP(1/2*PI()*($E$2+$E$3),0)</f>
        <v>-9</v>
      </c>
    </row>
    <row r="5" spans="1:8" x14ac:dyDescent="0.25">
      <c r="D5" s="44"/>
      <c r="E5" s="43"/>
      <c r="F5" s="44" t="s">
        <v>121</v>
      </c>
      <c r="G5" s="44" t="s">
        <v>125</v>
      </c>
      <c r="H5" s="46">
        <f>-ROUND((PI()/2+1-SQRT(2)/2)*$E$2+ (PI()+2-SQRT(2))*$E$3,0)</f>
        <v>-14</v>
      </c>
    </row>
    <row r="6" spans="1:8" x14ac:dyDescent="0.25">
      <c r="F6" s="44" t="s">
        <v>144</v>
      </c>
      <c r="G6" s="44" t="s">
        <v>191</v>
      </c>
      <c r="H6" s="45">
        <f>$H$5+$H$3</f>
        <v>-19</v>
      </c>
    </row>
    <row r="7" spans="1:8" x14ac:dyDescent="0.25">
      <c r="F7" s="44" t="s">
        <v>122</v>
      </c>
      <c r="G7" s="44" t="s">
        <v>143</v>
      </c>
      <c r="H7" s="46">
        <f>-ROUND((PI()+1-SQRT(2)/2)*$E$2 + (3/2*PI()+5/2-SQRT(2))*$E$3,0)</f>
        <v>-23</v>
      </c>
    </row>
    <row r="8" spans="1:8" x14ac:dyDescent="0.25">
      <c r="F8" s="44" t="s">
        <v>150</v>
      </c>
      <c r="G8" s="44" t="s">
        <v>192</v>
      </c>
      <c r="H8" s="45">
        <f>$H$7+$H$3</f>
        <v>-28</v>
      </c>
    </row>
    <row r="9" spans="1:8" x14ac:dyDescent="0.25">
      <c r="F9" s="44" t="str">
        <f>F2</f>
        <v>single</v>
      </c>
      <c r="G9" s="44" t="s">
        <v>106</v>
      </c>
      <c r="H9" s="45">
        <f>(ROUND(H2/5,0))*5</f>
        <v>0</v>
      </c>
    </row>
    <row r="10" spans="1:8" x14ac:dyDescent="0.25">
      <c r="F10" s="44" t="str">
        <f t="shared" ref="F10:F15" si="0">F3</f>
        <v>toploop</v>
      </c>
      <c r="G10" s="44" t="s">
        <v>193</v>
      </c>
      <c r="H10" s="45">
        <f>ROUND(H3/5,0)*5</f>
        <v>-5</v>
      </c>
    </row>
    <row r="11" spans="1:8" x14ac:dyDescent="0.25">
      <c r="F11" s="44" t="str">
        <f t="shared" si="0"/>
        <v>doubleloop</v>
      </c>
      <c r="G11" s="44" t="s">
        <v>102</v>
      </c>
      <c r="H11" s="45">
        <f t="shared" ref="H11:H15" si="1">ROUND(H4/5,0)*5</f>
        <v>-10</v>
      </c>
    </row>
    <row r="12" spans="1:8" x14ac:dyDescent="0.25">
      <c r="F12" s="44" t="str">
        <f t="shared" si="0"/>
        <v>ankerstich</v>
      </c>
      <c r="G12" s="44" t="s">
        <v>103</v>
      </c>
      <c r="H12" s="45">
        <f t="shared" si="1"/>
        <v>-15</v>
      </c>
    </row>
    <row r="13" spans="1:8" x14ac:dyDescent="0.25">
      <c r="F13" s="44" t="str">
        <f t="shared" si="0"/>
        <v>anker+top</v>
      </c>
      <c r="G13" s="44" t="s">
        <v>194</v>
      </c>
      <c r="H13" s="45">
        <f t="shared" si="1"/>
        <v>-20</v>
      </c>
    </row>
    <row r="14" spans="1:8" x14ac:dyDescent="0.25">
      <c r="F14" s="44" t="str">
        <f t="shared" si="0"/>
        <v>anker+dl</v>
      </c>
      <c r="G14" s="44" t="s">
        <v>104</v>
      </c>
      <c r="H14" s="45">
        <f t="shared" si="1"/>
        <v>-25</v>
      </c>
    </row>
    <row r="15" spans="1:8" x14ac:dyDescent="0.25">
      <c r="F15" s="44" t="str">
        <f t="shared" si="0"/>
        <v>anker+dl+top</v>
      </c>
      <c r="G15" s="44" t="s">
        <v>195</v>
      </c>
      <c r="H15" s="45">
        <f t="shared" si="1"/>
        <v>-30</v>
      </c>
    </row>
    <row r="16" spans="1:8" x14ac:dyDescent="0.25">
      <c r="F16" s="44" t="s">
        <v>131</v>
      </c>
      <c r="G16" s="44" t="s">
        <v>135</v>
      </c>
      <c r="H16" s="45">
        <f>ROUND(RIGHT(G16,2)*1.5-5,0)</f>
        <v>10</v>
      </c>
    </row>
    <row r="17" spans="6:8" x14ac:dyDescent="0.25">
      <c r="F17" s="44" t="s">
        <v>132</v>
      </c>
      <c r="G17" s="44" t="s">
        <v>136</v>
      </c>
      <c r="H17" s="45">
        <f>ROUND(RIGHT(G17,2)*1.5-5,0)</f>
        <v>18</v>
      </c>
    </row>
    <row r="18" spans="6:8" x14ac:dyDescent="0.25">
      <c r="F18" s="44" t="s">
        <v>133</v>
      </c>
      <c r="G18" s="44" t="s">
        <v>137</v>
      </c>
      <c r="H18" s="45">
        <f>ROUND(RIGHT(G18,2)*1.5-5,0)</f>
        <v>25</v>
      </c>
    </row>
    <row r="19" spans="6:8" x14ac:dyDescent="0.25">
      <c r="F19" s="44" t="s">
        <v>134</v>
      </c>
      <c r="G19" s="44" t="s">
        <v>138</v>
      </c>
      <c r="H19" s="45">
        <f>ROUND(RIGHT(G19,2)*1.5-5,0)</f>
        <v>33</v>
      </c>
    </row>
    <row r="20" spans="6:8" x14ac:dyDescent="0.25">
      <c r="F20" s="12"/>
      <c r="G20" s="12"/>
    </row>
    <row r="21" spans="6:8" x14ac:dyDescent="0.25">
      <c r="F21" s="12"/>
      <c r="G21" s="12"/>
    </row>
    <row r="22" spans="6:8" x14ac:dyDescent="0.25">
      <c r="F22" s="12"/>
      <c r="G22" s="12"/>
    </row>
    <row r="23" spans="6:8" x14ac:dyDescent="0.25">
      <c r="F23" s="12"/>
      <c r="G2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showGridLines="0" topLeftCell="K40" zoomScale="60" zoomScaleNormal="60" workbookViewId="0">
      <selection activeCell="T50" sqref="T50"/>
    </sheetView>
  </sheetViews>
  <sheetFormatPr baseColWidth="10" defaultColWidth="11.42578125" defaultRowHeight="15.95" customHeight="1" x14ac:dyDescent="0.25"/>
  <cols>
    <col min="34" max="48" width="11.42578125" style="28"/>
  </cols>
  <sheetData>
    <row r="1" spans="1:48" ht="15.95" customHeight="1" x14ac:dyDescent="0.25">
      <c r="A1" s="1"/>
      <c r="B1" s="1"/>
      <c r="C1" s="1"/>
      <c r="D1" s="1"/>
      <c r="E1" s="1"/>
    </row>
    <row r="2" spans="1:48" ht="15.95" customHeight="1" x14ac:dyDescent="0.3">
      <c r="A2" s="1"/>
      <c r="B2" s="1"/>
      <c r="C2" s="2"/>
      <c r="D2" s="3"/>
      <c r="E2" s="4"/>
      <c r="L2" s="29" t="str">
        <f>OTS!$M2</f>
        <v>Airvave, Back Magic 24</v>
      </c>
      <c r="T2" t="s">
        <v>0</v>
      </c>
      <c r="AA2" t="str">
        <f>$T2</f>
        <v>(SliceOffset)</v>
      </c>
    </row>
    <row r="3" spans="1:48" ht="15.95" customHeight="1" x14ac:dyDescent="0.3">
      <c r="A3" s="1"/>
      <c r="B3" s="5"/>
      <c r="C3" s="6"/>
      <c r="D3" s="6"/>
      <c r="E3" s="6"/>
      <c r="L3" s="29" t="str">
        <f>OTS!$M3</f>
        <v>SN# 93/0424, Multicolor</v>
      </c>
      <c r="T3">
        <v>20</v>
      </c>
      <c r="AA3">
        <v>20</v>
      </c>
      <c r="AB3">
        <f>AA3+$AA$3</f>
        <v>40</v>
      </c>
      <c r="AC3">
        <f>AB3+$AA$3</f>
        <v>60</v>
      </c>
      <c r="AD3">
        <f>AC3+$AA$3</f>
        <v>80</v>
      </c>
      <c r="AE3">
        <f>AD3+$AA$3</f>
        <v>100</v>
      </c>
    </row>
    <row r="4" spans="1:48" ht="15.95" customHeight="1" thickBot="1" x14ac:dyDescent="0.3">
      <c r="A4" s="1"/>
      <c r="B4" s="7"/>
      <c r="C4" s="6"/>
      <c r="D4" s="6"/>
      <c r="E4" s="6"/>
      <c r="S4" t="s">
        <v>9</v>
      </c>
      <c r="Z4" t="s">
        <v>10</v>
      </c>
      <c r="AH4" s="28" t="str">
        <f>genericTrimCalc!$AG$4</f>
        <v>Jitter (sliced)</v>
      </c>
      <c r="AP4" s="28" t="str">
        <f>genericTrimCalc!$AP$4</f>
        <v>SingleChord (sliced), left wing mirrored</v>
      </c>
    </row>
    <row r="5" spans="1:48" ht="15.95" customHeight="1" thickBot="1" x14ac:dyDescent="0.3">
      <c r="A5" s="1"/>
      <c r="B5" s="8"/>
      <c r="C5" s="6"/>
      <c r="D5" s="6"/>
      <c r="E5" s="6"/>
      <c r="K5" s="19"/>
      <c r="L5" s="81" t="s">
        <v>196</v>
      </c>
      <c r="M5" s="37" t="s">
        <v>4</v>
      </c>
      <c r="N5" s="38" t="s">
        <v>5</v>
      </c>
      <c r="O5" s="38" t="s">
        <v>6</v>
      </c>
      <c r="P5" s="38" t="str">
        <f>genericTrimCalc!P5</f>
        <v>D</v>
      </c>
      <c r="Q5" s="39" t="str">
        <f>genericTrimCalc!Q5</f>
        <v/>
      </c>
      <c r="S5" s="16" t="s">
        <v>163</v>
      </c>
      <c r="Z5" s="16" t="s">
        <v>164</v>
      </c>
      <c r="AI5" s="28" t="str">
        <f>genericTrimCalc!AI5</f>
        <v>a</v>
      </c>
      <c r="AJ5" s="28" t="str">
        <f>genericTrimCalc!AJ5</f>
        <v>b</v>
      </c>
      <c r="AK5" s="28" t="str">
        <f>genericTrimCalc!AK5</f>
        <v>c</v>
      </c>
      <c r="AL5" s="28" t="str">
        <f>genericTrimCalc!AL5</f>
        <v>d</v>
      </c>
      <c r="AM5" s="28" t="str">
        <f>genericTrimCalc!AM5</f>
        <v/>
      </c>
      <c r="AN5" s="28" t="str">
        <f>genericTrimCalc!AN5</f>
        <v/>
      </c>
      <c r="AQ5" s="28" t="str">
        <f t="shared" ref="AQ5:AV5" si="0">AI5</f>
        <v>a</v>
      </c>
      <c r="AR5" s="28" t="str">
        <f t="shared" si="0"/>
        <v>b</v>
      </c>
      <c r="AS5" s="28" t="str">
        <f t="shared" si="0"/>
        <v>c</v>
      </c>
      <c r="AT5" s="28" t="str">
        <f t="shared" si="0"/>
        <v>d</v>
      </c>
      <c r="AU5" s="28" t="str">
        <f t="shared" si="0"/>
        <v/>
      </c>
      <c r="AV5" s="28" t="str">
        <f t="shared" si="0"/>
        <v/>
      </c>
    </row>
    <row r="6" spans="1:48" ht="15.95" customHeight="1" x14ac:dyDescent="0.25">
      <c r="A6" s="1"/>
      <c r="B6" s="9"/>
      <c r="C6" s="10"/>
      <c r="D6" s="10"/>
      <c r="E6" s="10"/>
      <c r="K6" s="83"/>
      <c r="L6" s="108" t="str">
        <f>genericTrimCalc!L6</f>
        <v/>
      </c>
      <c r="M6" s="106" t="e">
        <f>genericTrimCalc!M6</f>
        <v>#N/A</v>
      </c>
      <c r="N6" s="106" t="e">
        <f>genericTrimCalc!N6</f>
        <v>#N/A</v>
      </c>
      <c r="O6" s="106" t="e">
        <f>genericTrimCalc!O6</f>
        <v>#N/A</v>
      </c>
      <c r="P6" s="106" t="e">
        <f>genericTrimCalc!P6</f>
        <v>#N/A</v>
      </c>
      <c r="Q6" s="107" t="e">
        <f>genericTrimCalc!Q6</f>
        <v>#N/A</v>
      </c>
      <c r="T6" t="e">
        <f>IFERROR(-SIGN($L6)*M6-$L6*$T$3,#N/A)</f>
        <v>#N/A</v>
      </c>
      <c r="U6" t="e">
        <f t="shared" ref="U6:X16" si="1">IFERROR(-SIGN($L6)*N6-$L6*$T$3,#N/A)</f>
        <v>#N/A</v>
      </c>
      <c r="V6" t="e">
        <f t="shared" si="1"/>
        <v>#N/A</v>
      </c>
      <c r="W6" t="e">
        <f t="shared" si="1"/>
        <v>#N/A</v>
      </c>
      <c r="X6" t="e">
        <f t="shared" si="1"/>
        <v>#N/A</v>
      </c>
      <c r="AA6" t="e">
        <f t="shared" ref="AA6:AE16" si="2">IFERROR(M6+AA$3,#N/A)</f>
        <v>#N/A</v>
      </c>
      <c r="AB6" t="e">
        <f t="shared" si="2"/>
        <v>#N/A</v>
      </c>
      <c r="AC6" t="e">
        <f t="shared" si="2"/>
        <v>#N/A</v>
      </c>
      <c r="AD6" t="e">
        <f t="shared" si="2"/>
        <v>#N/A</v>
      </c>
      <c r="AE6" t="e">
        <f t="shared" si="2"/>
        <v>#N/A</v>
      </c>
      <c r="AH6" s="28" t="str">
        <f>genericTrimCalc!AH6</f>
        <v/>
      </c>
      <c r="AI6" s="28" t="e">
        <f>genericTrimCalc!AI6</f>
        <v>#N/A</v>
      </c>
      <c r="AJ6" s="28" t="e">
        <f>genericTrimCalc!AJ6</f>
        <v>#N/A</v>
      </c>
      <c r="AK6" s="28" t="e">
        <f>genericTrimCalc!AK6</f>
        <v>#N/A</v>
      </c>
      <c r="AL6" s="28" t="e">
        <f>genericTrimCalc!AL6</f>
        <v>#N/A</v>
      </c>
      <c r="AM6" s="28" t="e">
        <f>genericTrimCalc!AM6</f>
        <v>#N/A</v>
      </c>
      <c r="AN6" s="28" t="e">
        <f>genericTrimCalc!AN6</f>
        <v>#N/A</v>
      </c>
      <c r="AP6" s="28" t="str">
        <f>genericTrimCalc!AP6</f>
        <v/>
      </c>
      <c r="AQ6" s="28" t="e">
        <f>genericTrimCalc!AQ6</f>
        <v>#N/A</v>
      </c>
      <c r="AR6" s="28" t="e">
        <f>genericTrimCalc!AR6</f>
        <v>#N/A</v>
      </c>
      <c r="AS6" s="28" t="e">
        <f>genericTrimCalc!AS6</f>
        <v>#N/A</v>
      </c>
      <c r="AT6" s="28" t="e">
        <f>genericTrimCalc!AT6</f>
        <v>#N/A</v>
      </c>
      <c r="AU6" s="28" t="e">
        <f>genericTrimCalc!AU6</f>
        <v>#N/A</v>
      </c>
      <c r="AV6" s="28" t="e">
        <f>genericTrimCalc!AV6</f>
        <v>#N/A</v>
      </c>
    </row>
    <row r="7" spans="1:48" ht="15.95" customHeight="1" x14ac:dyDescent="0.25">
      <c r="A7" s="1"/>
      <c r="B7" s="8"/>
      <c r="C7" s="6"/>
      <c r="D7" s="6"/>
      <c r="E7" s="6"/>
      <c r="K7" s="85" t="s">
        <v>159</v>
      </c>
      <c r="L7" s="109" t="str">
        <f>genericTrimCalc!L7</f>
        <v/>
      </c>
      <c r="M7" s="106" t="e">
        <f>genericTrimCalc!M7</f>
        <v>#N/A</v>
      </c>
      <c r="N7" s="106" t="e">
        <f>genericTrimCalc!N7</f>
        <v>#N/A</v>
      </c>
      <c r="O7" s="106" t="e">
        <f>genericTrimCalc!O7</f>
        <v>#N/A</v>
      </c>
      <c r="P7" s="106" t="e">
        <f>genericTrimCalc!P7</f>
        <v>#N/A</v>
      </c>
      <c r="Q7" s="107" t="e">
        <f>genericTrimCalc!Q7</f>
        <v>#N/A</v>
      </c>
      <c r="T7" t="e">
        <f t="shared" ref="T7:T16" si="3">IFERROR(-SIGN($L7)*M7-$L7*$T$3,#N/A)</f>
        <v>#N/A</v>
      </c>
      <c r="U7" t="e">
        <f t="shared" si="1"/>
        <v>#N/A</v>
      </c>
      <c r="V7" t="e">
        <f t="shared" si="1"/>
        <v>#N/A</v>
      </c>
      <c r="W7" t="e">
        <f t="shared" si="1"/>
        <v>#N/A</v>
      </c>
      <c r="X7" t="e">
        <f t="shared" si="1"/>
        <v>#N/A</v>
      </c>
      <c r="AA7" t="e">
        <f t="shared" si="2"/>
        <v>#N/A</v>
      </c>
      <c r="AB7" t="e">
        <f t="shared" si="2"/>
        <v>#N/A</v>
      </c>
      <c r="AC7" t="e">
        <f t="shared" si="2"/>
        <v>#N/A</v>
      </c>
      <c r="AD7" t="e">
        <f t="shared" si="2"/>
        <v>#N/A</v>
      </c>
      <c r="AE7" t="e">
        <f t="shared" si="2"/>
        <v>#N/A</v>
      </c>
      <c r="AH7" s="28" t="str">
        <f>genericTrimCalc!AH7</f>
        <v/>
      </c>
      <c r="AI7" s="28" t="e">
        <f>genericTrimCalc!AI7</f>
        <v>#N/A</v>
      </c>
      <c r="AJ7" s="28" t="e">
        <f>genericTrimCalc!AJ7</f>
        <v>#N/A</v>
      </c>
      <c r="AK7" s="28" t="e">
        <f>genericTrimCalc!AK7</f>
        <v>#N/A</v>
      </c>
      <c r="AL7" s="28" t="e">
        <f>genericTrimCalc!AL7</f>
        <v>#N/A</v>
      </c>
      <c r="AM7" s="28" t="e">
        <f>genericTrimCalc!AM7</f>
        <v>#N/A</v>
      </c>
      <c r="AN7" s="28" t="e">
        <f>genericTrimCalc!AN7</f>
        <v>#N/A</v>
      </c>
      <c r="AP7" s="28" t="str">
        <f>genericTrimCalc!AP7</f>
        <v/>
      </c>
      <c r="AQ7" s="28" t="e">
        <f>genericTrimCalc!AQ7</f>
        <v>#N/A</v>
      </c>
      <c r="AR7" s="28" t="e">
        <f>genericTrimCalc!AR7</f>
        <v>#N/A</v>
      </c>
      <c r="AS7" s="28" t="e">
        <f>genericTrimCalc!AS7</f>
        <v>#N/A</v>
      </c>
      <c r="AT7" s="28" t="e">
        <f>genericTrimCalc!AT7</f>
        <v>#N/A</v>
      </c>
      <c r="AU7" s="28" t="e">
        <f>genericTrimCalc!AU7</f>
        <v>#N/A</v>
      </c>
      <c r="AV7" s="28" t="e">
        <f>genericTrimCalc!AV7</f>
        <v>#N/A</v>
      </c>
    </row>
    <row r="8" spans="1:48" ht="15.95" customHeight="1" x14ac:dyDescent="0.25">
      <c r="A8" s="1"/>
      <c r="B8" s="7"/>
      <c r="C8" s="6"/>
      <c r="D8" s="6"/>
      <c r="E8" s="6"/>
      <c r="K8" s="85" t="s">
        <v>49</v>
      </c>
      <c r="L8" s="109">
        <f>genericTrimCalc!L8</f>
        <v>-3</v>
      </c>
      <c r="M8" s="84">
        <f>genericTrimCalc!M8</f>
        <v>0</v>
      </c>
      <c r="N8" s="84">
        <f>genericTrimCalc!N8</f>
        <v>-1</v>
      </c>
      <c r="O8" s="84">
        <f>genericTrimCalc!O8</f>
        <v>0</v>
      </c>
      <c r="P8" s="84" t="e">
        <f>genericTrimCalc!P8</f>
        <v>#N/A</v>
      </c>
      <c r="Q8" s="107" t="e">
        <f>genericTrimCalc!Q8</f>
        <v>#N/A</v>
      </c>
      <c r="T8" s="20">
        <f t="shared" si="3"/>
        <v>60</v>
      </c>
      <c r="U8" s="21">
        <f t="shared" si="1"/>
        <v>59</v>
      </c>
      <c r="V8" s="21">
        <f t="shared" si="1"/>
        <v>60</v>
      </c>
      <c r="W8" s="22" t="e">
        <f t="shared" si="1"/>
        <v>#N/A</v>
      </c>
      <c r="X8" t="e">
        <f t="shared" si="1"/>
        <v>#N/A</v>
      </c>
      <c r="AA8" s="20">
        <f t="shared" si="2"/>
        <v>20</v>
      </c>
      <c r="AB8" s="21">
        <f t="shared" si="2"/>
        <v>39</v>
      </c>
      <c r="AC8" s="21">
        <f t="shared" si="2"/>
        <v>60</v>
      </c>
      <c r="AD8" s="22" t="e">
        <f t="shared" si="2"/>
        <v>#N/A</v>
      </c>
      <c r="AE8" t="e">
        <f t="shared" si="2"/>
        <v>#N/A</v>
      </c>
      <c r="AH8" s="28" t="str">
        <f>genericTrimCalc!AH8</f>
        <v/>
      </c>
      <c r="AI8" s="28" t="e">
        <f>genericTrimCalc!AI8</f>
        <v>#N/A</v>
      </c>
      <c r="AJ8" s="28" t="e">
        <f>genericTrimCalc!AJ8</f>
        <v>#N/A</v>
      </c>
      <c r="AK8" s="28" t="e">
        <f>genericTrimCalc!AK8</f>
        <v>#N/A</v>
      </c>
      <c r="AL8" s="28" t="e">
        <f>genericTrimCalc!AL8</f>
        <v>#N/A</v>
      </c>
      <c r="AM8" s="28" t="e">
        <f>genericTrimCalc!AM8</f>
        <v>#N/A</v>
      </c>
      <c r="AN8" s="28" t="e">
        <f>genericTrimCalc!AN8</f>
        <v>#N/A</v>
      </c>
      <c r="AP8" s="28" t="str">
        <f>genericTrimCalc!AP8</f>
        <v/>
      </c>
      <c r="AQ8" s="28" t="e">
        <f>genericTrimCalc!AQ8</f>
        <v>#N/A</v>
      </c>
      <c r="AR8" s="28" t="e">
        <f>genericTrimCalc!AR8</f>
        <v>#N/A</v>
      </c>
      <c r="AS8" s="28" t="e">
        <f>genericTrimCalc!AS8</f>
        <v>#N/A</v>
      </c>
      <c r="AT8" s="28" t="e">
        <f>genericTrimCalc!AT8</f>
        <v>#N/A</v>
      </c>
      <c r="AU8" s="28" t="e">
        <f>genericTrimCalc!AU8</f>
        <v>#N/A</v>
      </c>
      <c r="AV8" s="28" t="e">
        <f>genericTrimCalc!AV8</f>
        <v>#N/A</v>
      </c>
    </row>
    <row r="9" spans="1:48" ht="15.95" customHeight="1" x14ac:dyDescent="0.25">
      <c r="A9" s="1"/>
      <c r="B9" s="5"/>
      <c r="C9" s="6"/>
      <c r="D9" s="6"/>
      <c r="E9" s="6"/>
      <c r="K9" s="85" t="s">
        <v>50</v>
      </c>
      <c r="L9" s="109">
        <f>genericTrimCalc!L9</f>
        <v>-2</v>
      </c>
      <c r="M9" s="84">
        <f>genericTrimCalc!M9</f>
        <v>-5</v>
      </c>
      <c r="N9" s="84">
        <f>genericTrimCalc!N9</f>
        <v>-3</v>
      </c>
      <c r="O9" s="84">
        <f>genericTrimCalc!O9</f>
        <v>-3</v>
      </c>
      <c r="P9" s="84">
        <f>genericTrimCalc!P9</f>
        <v>-2</v>
      </c>
      <c r="Q9" s="107" t="e">
        <f>genericTrimCalc!Q9</f>
        <v>#N/A</v>
      </c>
      <c r="T9" s="23">
        <f t="shared" si="3"/>
        <v>35</v>
      </c>
      <c r="U9" s="1">
        <f t="shared" si="1"/>
        <v>37</v>
      </c>
      <c r="V9" s="1">
        <f t="shared" si="1"/>
        <v>37</v>
      </c>
      <c r="W9" s="24">
        <f t="shared" si="1"/>
        <v>38</v>
      </c>
      <c r="X9" t="e">
        <f t="shared" si="1"/>
        <v>#N/A</v>
      </c>
      <c r="AA9" s="23">
        <f t="shared" si="2"/>
        <v>15</v>
      </c>
      <c r="AB9" s="1">
        <f t="shared" si="2"/>
        <v>37</v>
      </c>
      <c r="AC9" s="1">
        <f t="shared" si="2"/>
        <v>57</v>
      </c>
      <c r="AD9" s="24">
        <f t="shared" si="2"/>
        <v>78</v>
      </c>
      <c r="AE9" t="e">
        <f t="shared" si="2"/>
        <v>#N/A</v>
      </c>
      <c r="AH9" s="28" t="s">
        <v>76</v>
      </c>
      <c r="AI9" s="28">
        <f>genericTrimCalc!AI9</f>
        <v>21.500000000000046</v>
      </c>
      <c r="AJ9" s="28">
        <f>genericTrimCalc!AJ9</f>
        <v>49.000000000000043</v>
      </c>
      <c r="AK9" s="28">
        <f>genericTrimCalc!AK9</f>
        <v>55.900000000000048</v>
      </c>
      <c r="AL9" s="28">
        <f>genericTrimCalc!AL9</f>
        <v>88.900000000000048</v>
      </c>
      <c r="AM9" s="28" t="e">
        <f>genericTrimCalc!AM9</f>
        <v>#N/A</v>
      </c>
      <c r="AN9" s="28" t="e">
        <f>genericTrimCalc!AN9</f>
        <v>#N/A</v>
      </c>
      <c r="AP9" s="28" t="str">
        <f>AH9</f>
        <v>12r</v>
      </c>
      <c r="AQ9" s="28">
        <f>genericTrimCalc!AQ9</f>
        <v>241.70000000000005</v>
      </c>
      <c r="AR9" s="28">
        <f>genericTrimCalc!AR9</f>
        <v>247.70000000000005</v>
      </c>
      <c r="AS9" s="28">
        <f>genericTrimCalc!AS9</f>
        <v>235.70000000000005</v>
      </c>
      <c r="AT9" s="28">
        <f>genericTrimCalc!AT9</f>
        <v>248.70000000000005</v>
      </c>
      <c r="AU9" s="28" t="e">
        <f>genericTrimCalc!AU9</f>
        <v>#N/A</v>
      </c>
      <c r="AV9" s="28" t="e">
        <f>genericTrimCalc!AV9</f>
        <v>#N/A</v>
      </c>
    </row>
    <row r="10" spans="1:48" ht="15.95" customHeight="1" x14ac:dyDescent="0.25">
      <c r="A10" s="1"/>
      <c r="B10" s="1"/>
      <c r="C10" s="1"/>
      <c r="D10" s="1"/>
      <c r="E10" s="1"/>
      <c r="K10" s="85" t="s">
        <v>51</v>
      </c>
      <c r="L10" s="109">
        <f>genericTrimCalc!L10</f>
        <v>-1</v>
      </c>
      <c r="M10" s="84">
        <f>genericTrimCalc!M10</f>
        <v>-4</v>
      </c>
      <c r="N10" s="84">
        <f>genericTrimCalc!N10</f>
        <v>2</v>
      </c>
      <c r="O10" s="84">
        <f>genericTrimCalc!O10</f>
        <v>0</v>
      </c>
      <c r="P10" s="84">
        <f>genericTrimCalc!P10</f>
        <v>1</v>
      </c>
      <c r="Q10" s="107" t="e">
        <f>genericTrimCalc!Q10</f>
        <v>#N/A</v>
      </c>
      <c r="T10" s="23">
        <f t="shared" si="3"/>
        <v>16</v>
      </c>
      <c r="U10" s="1">
        <f t="shared" si="1"/>
        <v>22</v>
      </c>
      <c r="V10" s="1">
        <f t="shared" si="1"/>
        <v>20</v>
      </c>
      <c r="W10" s="24">
        <f t="shared" si="1"/>
        <v>21</v>
      </c>
      <c r="X10" t="e">
        <f t="shared" si="1"/>
        <v>#N/A</v>
      </c>
      <c r="AA10" s="23">
        <f t="shared" si="2"/>
        <v>16</v>
      </c>
      <c r="AB10" s="1">
        <f t="shared" si="2"/>
        <v>42</v>
      </c>
      <c r="AC10" s="1">
        <f t="shared" si="2"/>
        <v>60</v>
      </c>
      <c r="AD10" s="24">
        <f t="shared" si="2"/>
        <v>81</v>
      </c>
      <c r="AE10" t="e">
        <f t="shared" si="2"/>
        <v>#N/A</v>
      </c>
      <c r="AH10" s="28" t="s">
        <v>77</v>
      </c>
      <c r="AI10" s="28">
        <f>genericTrimCalc!AI10</f>
        <v>25.500000000000046</v>
      </c>
      <c r="AJ10" s="28">
        <f>genericTrimCalc!AJ10</f>
        <v>32.000000000000043</v>
      </c>
      <c r="AK10" s="28">
        <f>genericTrimCalc!AK10</f>
        <v>66.900000000000048</v>
      </c>
      <c r="AL10" s="28">
        <f>genericTrimCalc!AL10</f>
        <v>79.900000000000048</v>
      </c>
      <c r="AM10" s="28" t="e">
        <f>genericTrimCalc!AM10</f>
        <v>#N/A</v>
      </c>
      <c r="AN10" s="28" t="e">
        <f>genericTrimCalc!AN10</f>
        <v>#N/A</v>
      </c>
      <c r="AP10" s="28" t="str">
        <f t="shared" ref="AP10:AP33" si="4">AH10</f>
        <v>11r</v>
      </c>
      <c r="AQ10" s="28">
        <f>genericTrimCalc!AQ10</f>
        <v>225.70000000000005</v>
      </c>
      <c r="AR10" s="28">
        <f>genericTrimCalc!AR10</f>
        <v>210.70000000000005</v>
      </c>
      <c r="AS10" s="28">
        <f>genericTrimCalc!AS10</f>
        <v>226.70000000000005</v>
      </c>
      <c r="AT10" s="28">
        <f>genericTrimCalc!AT10</f>
        <v>219.70000000000005</v>
      </c>
      <c r="AU10" s="28" t="e">
        <f>genericTrimCalc!AU10</f>
        <v>#N/A</v>
      </c>
      <c r="AV10" s="28" t="e">
        <f>genericTrimCalc!AV10</f>
        <v>#N/A</v>
      </c>
    </row>
    <row r="11" spans="1:48" ht="15.95" customHeight="1" x14ac:dyDescent="0.25">
      <c r="K11" s="85" t="str">
        <f>genericTrimCalc!L11</f>
        <v/>
      </c>
      <c r="L11" s="109" t="str">
        <f>genericTrimCalc!L11</f>
        <v/>
      </c>
      <c r="M11" s="106" t="e">
        <f>genericTrimCalc!M11</f>
        <v>#N/A</v>
      </c>
      <c r="N11" s="106" t="e">
        <f>genericTrimCalc!N11</f>
        <v>#N/A</v>
      </c>
      <c r="O11" s="106" t="e">
        <f>genericTrimCalc!O11</f>
        <v>#N/A</v>
      </c>
      <c r="P11" s="106" t="e">
        <f>genericTrimCalc!P11</f>
        <v>#N/A</v>
      </c>
      <c r="Q11" s="107" t="e">
        <f>genericTrimCalc!Q11</f>
        <v>#N/A</v>
      </c>
      <c r="T11" s="23" t="e">
        <f t="shared" si="3"/>
        <v>#N/A</v>
      </c>
      <c r="U11" s="1" t="e">
        <f t="shared" si="1"/>
        <v>#N/A</v>
      </c>
      <c r="V11" s="1" t="e">
        <f t="shared" si="1"/>
        <v>#N/A</v>
      </c>
      <c r="W11" s="24" t="e">
        <f t="shared" si="1"/>
        <v>#N/A</v>
      </c>
      <c r="X11" t="e">
        <f t="shared" si="1"/>
        <v>#N/A</v>
      </c>
      <c r="AA11" s="23" t="e">
        <f t="shared" si="2"/>
        <v>#N/A</v>
      </c>
      <c r="AB11" s="1" t="e">
        <f t="shared" si="2"/>
        <v>#N/A</v>
      </c>
      <c r="AC11" s="1" t="e">
        <f t="shared" si="2"/>
        <v>#N/A</v>
      </c>
      <c r="AD11" s="24" t="e">
        <f t="shared" si="2"/>
        <v>#N/A</v>
      </c>
      <c r="AE11" t="e">
        <f t="shared" si="2"/>
        <v>#N/A</v>
      </c>
      <c r="AH11" s="28" t="s">
        <v>78</v>
      </c>
      <c r="AI11" s="28">
        <f>genericTrimCalc!AI11</f>
        <v>24.500000000000046</v>
      </c>
      <c r="AJ11" s="28">
        <f>genericTrimCalc!AJ11</f>
        <v>43.000000000000043</v>
      </c>
      <c r="AK11" s="28">
        <f>genericTrimCalc!AK11</f>
        <v>62.900000000000048</v>
      </c>
      <c r="AL11" s="28">
        <f>genericTrimCalc!AL11</f>
        <v>71.900000000000048</v>
      </c>
      <c r="AM11" s="28" t="e">
        <f>genericTrimCalc!AM11</f>
        <v>#N/A</v>
      </c>
      <c r="AN11" s="28" t="e">
        <f>genericTrimCalc!AN11</f>
        <v>#N/A</v>
      </c>
      <c r="AP11" s="28" t="str">
        <f t="shared" si="4"/>
        <v>10r</v>
      </c>
      <c r="AQ11" s="28">
        <f>genericTrimCalc!AQ11</f>
        <v>204.70000000000005</v>
      </c>
      <c r="AR11" s="28">
        <f>genericTrimCalc!AR11</f>
        <v>201.70000000000005</v>
      </c>
      <c r="AS11" s="28">
        <f>genericTrimCalc!AS11</f>
        <v>202.70000000000005</v>
      </c>
      <c r="AT11" s="28">
        <f>genericTrimCalc!AT11</f>
        <v>191.70000000000005</v>
      </c>
      <c r="AU11" s="28" t="e">
        <f>genericTrimCalc!AU11</f>
        <v>#N/A</v>
      </c>
      <c r="AV11" s="28" t="e">
        <f>genericTrimCalc!AV11</f>
        <v>#N/A</v>
      </c>
    </row>
    <row r="12" spans="1:48" ht="15.95" customHeight="1" x14ac:dyDescent="0.25">
      <c r="K12" s="85" t="s">
        <v>52</v>
      </c>
      <c r="L12" s="109">
        <f>genericTrimCalc!L12</f>
        <v>1</v>
      </c>
      <c r="M12" s="84">
        <f>genericTrimCalc!M12</f>
        <v>-2</v>
      </c>
      <c r="N12" s="84">
        <f>genericTrimCalc!N12</f>
        <v>7</v>
      </c>
      <c r="O12" s="84">
        <f>genericTrimCalc!O12</f>
        <v>0</v>
      </c>
      <c r="P12" s="84">
        <f>genericTrimCalc!P12</f>
        <v>4</v>
      </c>
      <c r="Q12" s="107" t="e">
        <f>genericTrimCalc!Q12</f>
        <v>#N/A</v>
      </c>
      <c r="T12" s="23">
        <f t="shared" si="3"/>
        <v>-18</v>
      </c>
      <c r="U12" s="1">
        <f t="shared" si="1"/>
        <v>-27</v>
      </c>
      <c r="V12" s="1">
        <f t="shared" si="1"/>
        <v>-20</v>
      </c>
      <c r="W12" s="24">
        <f t="shared" si="1"/>
        <v>-24</v>
      </c>
      <c r="X12" t="e">
        <f t="shared" si="1"/>
        <v>#N/A</v>
      </c>
      <c r="AA12" s="23">
        <f t="shared" si="2"/>
        <v>18</v>
      </c>
      <c r="AB12" s="1">
        <f t="shared" si="2"/>
        <v>47</v>
      </c>
      <c r="AC12" s="1">
        <f t="shared" si="2"/>
        <v>60</v>
      </c>
      <c r="AD12" s="24">
        <f t="shared" si="2"/>
        <v>84</v>
      </c>
      <c r="AE12" t="e">
        <f t="shared" si="2"/>
        <v>#N/A</v>
      </c>
      <c r="AH12" s="28" t="s">
        <v>79</v>
      </c>
      <c r="AI12" s="28">
        <f>genericTrimCalc!AI12</f>
        <v>8.5000000000000462</v>
      </c>
      <c r="AJ12" s="28">
        <f>genericTrimCalc!AJ12</f>
        <v>36.000000000000043</v>
      </c>
      <c r="AK12" s="28">
        <f>genericTrimCalc!AK12</f>
        <v>60.900000000000048</v>
      </c>
      <c r="AL12" s="28">
        <f>genericTrimCalc!AL12</f>
        <v>72.900000000000048</v>
      </c>
      <c r="AM12" s="28" t="e">
        <f>genericTrimCalc!AM12</f>
        <v>#N/A</v>
      </c>
      <c r="AN12" s="28" t="e">
        <f>genericTrimCalc!AN12</f>
        <v>#N/A</v>
      </c>
      <c r="AP12" s="28" t="str">
        <f t="shared" si="4"/>
        <v>9r</v>
      </c>
      <c r="AQ12" s="28">
        <f>genericTrimCalc!AQ12</f>
        <v>168.70000000000005</v>
      </c>
      <c r="AR12" s="28">
        <f>genericTrimCalc!AR12</f>
        <v>174.70000000000005</v>
      </c>
      <c r="AS12" s="28">
        <f>genericTrimCalc!AS12</f>
        <v>180.70000000000005</v>
      </c>
      <c r="AT12" s="28">
        <f>genericTrimCalc!AT12</f>
        <v>172.70000000000005</v>
      </c>
      <c r="AU12" s="28" t="e">
        <f>genericTrimCalc!AU12</f>
        <v>#N/A</v>
      </c>
      <c r="AV12" s="28" t="e">
        <f>genericTrimCalc!AV12</f>
        <v>#N/A</v>
      </c>
    </row>
    <row r="13" spans="1:48" ht="15.95" customHeight="1" x14ac:dyDescent="0.25">
      <c r="K13" s="85" t="s">
        <v>53</v>
      </c>
      <c r="L13" s="109">
        <f>genericTrimCalc!L13</f>
        <v>2</v>
      </c>
      <c r="M13" s="84">
        <f>genericTrimCalc!M13</f>
        <v>0</v>
      </c>
      <c r="N13" s="84">
        <f>genericTrimCalc!N13</f>
        <v>4</v>
      </c>
      <c r="O13" s="84">
        <f>genericTrimCalc!O13</f>
        <v>-3</v>
      </c>
      <c r="P13" s="84">
        <f>genericTrimCalc!P13</f>
        <v>1</v>
      </c>
      <c r="Q13" s="107" t="e">
        <f>genericTrimCalc!Q13</f>
        <v>#N/A</v>
      </c>
      <c r="T13" s="23">
        <f t="shared" si="3"/>
        <v>-40</v>
      </c>
      <c r="U13" s="1">
        <f t="shared" si="1"/>
        <v>-44</v>
      </c>
      <c r="V13" s="1">
        <f t="shared" si="1"/>
        <v>-37</v>
      </c>
      <c r="W13" s="24">
        <f t="shared" si="1"/>
        <v>-41</v>
      </c>
      <c r="X13" t="e">
        <f t="shared" si="1"/>
        <v>#N/A</v>
      </c>
      <c r="AA13" s="23">
        <f t="shared" si="2"/>
        <v>20</v>
      </c>
      <c r="AB13" s="1">
        <f t="shared" si="2"/>
        <v>44</v>
      </c>
      <c r="AC13" s="1">
        <f t="shared" si="2"/>
        <v>57</v>
      </c>
      <c r="AD13" s="24">
        <f t="shared" si="2"/>
        <v>81</v>
      </c>
      <c r="AE13" t="e">
        <f t="shared" si="2"/>
        <v>#N/A</v>
      </c>
      <c r="AH13" s="28" t="s">
        <v>80</v>
      </c>
      <c r="AI13" s="28">
        <f>genericTrimCalc!AI13</f>
        <v>19.000000000000046</v>
      </c>
      <c r="AJ13" s="28">
        <f>genericTrimCalc!AJ13</f>
        <v>36.000000000000043</v>
      </c>
      <c r="AK13" s="28">
        <f>genericTrimCalc!AK13</f>
        <v>60.200000000000045</v>
      </c>
      <c r="AL13" s="28">
        <f>genericTrimCalc!AL13</f>
        <v>88.000000000000043</v>
      </c>
      <c r="AM13" s="28" t="e">
        <f>genericTrimCalc!AM13</f>
        <v>#N/A</v>
      </c>
      <c r="AN13" s="28" t="e">
        <f>genericTrimCalc!AN13</f>
        <v>#N/A</v>
      </c>
      <c r="AP13" s="28" t="str">
        <f t="shared" si="4"/>
        <v>8r</v>
      </c>
      <c r="AQ13" s="28">
        <f>genericTrimCalc!AQ13</f>
        <v>153.70000000000005</v>
      </c>
      <c r="AR13" s="28">
        <f>genericTrimCalc!AR13</f>
        <v>152.70000000000005</v>
      </c>
      <c r="AS13" s="28">
        <f>genericTrimCalc!AS13</f>
        <v>157.70000000000005</v>
      </c>
      <c r="AT13" s="28">
        <f>genericTrimCalc!AT13</f>
        <v>165.70000000000005</v>
      </c>
      <c r="AU13" s="28" t="e">
        <f>genericTrimCalc!AU13</f>
        <v>#N/A</v>
      </c>
      <c r="AV13" s="28" t="e">
        <f>genericTrimCalc!AV13</f>
        <v>#N/A</v>
      </c>
    </row>
    <row r="14" spans="1:48" ht="15.95" customHeight="1" x14ac:dyDescent="0.25">
      <c r="K14" s="85" t="s">
        <v>54</v>
      </c>
      <c r="L14" s="109">
        <f>genericTrimCalc!L14</f>
        <v>3</v>
      </c>
      <c r="M14" s="84">
        <f>genericTrimCalc!M14</f>
        <v>-1</v>
      </c>
      <c r="N14" s="84">
        <f>genericTrimCalc!N14</f>
        <v>2</v>
      </c>
      <c r="O14" s="84">
        <f>genericTrimCalc!O14</f>
        <v>1</v>
      </c>
      <c r="P14" s="84" t="e">
        <f>genericTrimCalc!P14</f>
        <v>#N/A</v>
      </c>
      <c r="Q14" s="107" t="e">
        <f>genericTrimCalc!Q14</f>
        <v>#N/A</v>
      </c>
      <c r="T14" s="25">
        <f t="shared" si="3"/>
        <v>-59</v>
      </c>
      <c r="U14" s="26">
        <f t="shared" si="1"/>
        <v>-62</v>
      </c>
      <c r="V14" s="26">
        <f t="shared" si="1"/>
        <v>-61</v>
      </c>
      <c r="W14" s="27" t="e">
        <f t="shared" si="1"/>
        <v>#N/A</v>
      </c>
      <c r="X14" t="e">
        <f t="shared" si="1"/>
        <v>#N/A</v>
      </c>
      <c r="AA14" s="25">
        <f t="shared" si="2"/>
        <v>19</v>
      </c>
      <c r="AB14" s="26">
        <f t="shared" si="2"/>
        <v>42</v>
      </c>
      <c r="AC14" s="26">
        <f t="shared" si="2"/>
        <v>61</v>
      </c>
      <c r="AD14" s="27" t="e">
        <f t="shared" si="2"/>
        <v>#N/A</v>
      </c>
      <c r="AE14" t="e">
        <f t="shared" si="2"/>
        <v>#N/A</v>
      </c>
      <c r="AH14" s="28" t="s">
        <v>81</v>
      </c>
      <c r="AI14" s="28">
        <f>genericTrimCalc!AI14</f>
        <v>14.000000000000046</v>
      </c>
      <c r="AJ14" s="28">
        <f>genericTrimCalc!AJ14</f>
        <v>40.000000000000043</v>
      </c>
      <c r="AK14" s="28">
        <f>genericTrimCalc!AK14</f>
        <v>68.200000000000045</v>
      </c>
      <c r="AL14" s="28">
        <f>genericTrimCalc!AL14</f>
        <v>76.000000000000043</v>
      </c>
      <c r="AM14" s="28" t="e">
        <f>genericTrimCalc!AM14</f>
        <v>#N/A</v>
      </c>
      <c r="AN14" s="28" t="e">
        <f>genericTrimCalc!AN14</f>
        <v>#N/A</v>
      </c>
      <c r="AP14" s="28" t="str">
        <f t="shared" si="4"/>
        <v>7r</v>
      </c>
      <c r="AQ14" s="28">
        <f>genericTrimCalc!AQ14</f>
        <v>128.70000000000005</v>
      </c>
      <c r="AR14" s="28">
        <f>genericTrimCalc!AR14</f>
        <v>136.70000000000005</v>
      </c>
      <c r="AS14" s="28">
        <f>genericTrimCalc!AS14</f>
        <v>145.70000000000005</v>
      </c>
      <c r="AT14" s="28">
        <f>genericTrimCalc!AT14</f>
        <v>133.70000000000005</v>
      </c>
      <c r="AU14" s="28" t="e">
        <f>genericTrimCalc!AU14</f>
        <v>#N/A</v>
      </c>
      <c r="AV14" s="28" t="e">
        <f>genericTrimCalc!AV14</f>
        <v>#N/A</v>
      </c>
    </row>
    <row r="15" spans="1:48" ht="15.95" customHeight="1" x14ac:dyDescent="0.25">
      <c r="K15" s="85" t="s">
        <v>160</v>
      </c>
      <c r="L15" s="109" t="str">
        <f>genericTrimCalc!L15</f>
        <v/>
      </c>
      <c r="M15" s="106" t="e">
        <f>genericTrimCalc!M15</f>
        <v>#N/A</v>
      </c>
      <c r="N15" s="106" t="e">
        <f>genericTrimCalc!N15</f>
        <v>#N/A</v>
      </c>
      <c r="O15" s="106" t="e">
        <f>genericTrimCalc!O15</f>
        <v>#N/A</v>
      </c>
      <c r="P15" s="106" t="e">
        <f>genericTrimCalc!P15</f>
        <v>#N/A</v>
      </c>
      <c r="Q15" s="107" t="e">
        <f>genericTrimCalc!Q15</f>
        <v>#N/A</v>
      </c>
      <c r="T15" t="e">
        <f t="shared" si="3"/>
        <v>#N/A</v>
      </c>
      <c r="U15" t="e">
        <f t="shared" si="1"/>
        <v>#N/A</v>
      </c>
      <c r="V15" t="e">
        <f t="shared" si="1"/>
        <v>#N/A</v>
      </c>
      <c r="W15" t="e">
        <f t="shared" si="1"/>
        <v>#N/A</v>
      </c>
      <c r="X15" t="e">
        <f t="shared" si="1"/>
        <v>#N/A</v>
      </c>
      <c r="AA15" t="e">
        <f t="shared" si="2"/>
        <v>#N/A</v>
      </c>
      <c r="AB15" t="e">
        <f t="shared" si="2"/>
        <v>#N/A</v>
      </c>
      <c r="AC15" t="e">
        <f t="shared" si="2"/>
        <v>#N/A</v>
      </c>
      <c r="AD15" t="e">
        <f t="shared" si="2"/>
        <v>#N/A</v>
      </c>
      <c r="AE15" t="e">
        <f t="shared" si="2"/>
        <v>#N/A</v>
      </c>
      <c r="AH15" s="28" t="s">
        <v>82</v>
      </c>
      <c r="AI15" s="28">
        <f>genericTrimCalc!AI15</f>
        <v>18.000000000000046</v>
      </c>
      <c r="AJ15" s="28">
        <f>genericTrimCalc!AJ15</f>
        <v>39.000000000000043</v>
      </c>
      <c r="AK15" s="28">
        <f>genericTrimCalc!AK15</f>
        <v>51.200000000000045</v>
      </c>
      <c r="AL15" s="28">
        <f>genericTrimCalc!AL15</f>
        <v>82.000000000000043</v>
      </c>
      <c r="AM15" s="28" t="e">
        <f>genericTrimCalc!AM15</f>
        <v>#N/A</v>
      </c>
      <c r="AN15" s="28" t="e">
        <f>genericTrimCalc!AN15</f>
        <v>#N/A</v>
      </c>
      <c r="AP15" s="28" t="str">
        <f t="shared" si="4"/>
        <v>6r</v>
      </c>
      <c r="AQ15" s="28">
        <f>genericTrimCalc!AQ15</f>
        <v>112.70000000000005</v>
      </c>
      <c r="AR15" s="28">
        <f>genericTrimCalc!AR15</f>
        <v>115.70000000000005</v>
      </c>
      <c r="AS15" s="28">
        <f>genericTrimCalc!AS15</f>
        <v>108.70000000000005</v>
      </c>
      <c r="AT15" s="28">
        <f>genericTrimCalc!AT15</f>
        <v>119.70000000000005</v>
      </c>
      <c r="AU15" s="28" t="e">
        <f>genericTrimCalc!AU15</f>
        <v>#N/A</v>
      </c>
      <c r="AV15" s="28" t="e">
        <f>genericTrimCalc!AV15</f>
        <v>#N/A</v>
      </c>
    </row>
    <row r="16" spans="1:48" ht="15.95" customHeight="1" thickBot="1" x14ac:dyDescent="0.3">
      <c r="K16" s="86"/>
      <c r="L16" s="110" t="str">
        <f>genericTrimCalc!L16</f>
        <v/>
      </c>
      <c r="M16" s="111" t="e">
        <f>genericTrimCalc!M16</f>
        <v>#N/A</v>
      </c>
      <c r="N16" s="111" t="e">
        <f>genericTrimCalc!N16</f>
        <v>#N/A</v>
      </c>
      <c r="O16" s="111" t="e">
        <f>genericTrimCalc!O16</f>
        <v>#N/A</v>
      </c>
      <c r="P16" s="111" t="e">
        <f>genericTrimCalc!P16</f>
        <v>#N/A</v>
      </c>
      <c r="Q16" s="112" t="e">
        <f>genericTrimCalc!Q16</f>
        <v>#N/A</v>
      </c>
      <c r="T16" t="e">
        <f t="shared" si="3"/>
        <v>#N/A</v>
      </c>
      <c r="U16" t="e">
        <f t="shared" si="1"/>
        <v>#N/A</v>
      </c>
      <c r="V16" t="e">
        <f t="shared" si="1"/>
        <v>#N/A</v>
      </c>
      <c r="W16" t="e">
        <f t="shared" si="1"/>
        <v>#N/A</v>
      </c>
      <c r="X16" t="e">
        <f t="shared" si="1"/>
        <v>#N/A</v>
      </c>
      <c r="AA16" t="e">
        <f t="shared" si="2"/>
        <v>#N/A</v>
      </c>
      <c r="AB16" t="e">
        <f t="shared" si="2"/>
        <v>#N/A</v>
      </c>
      <c r="AC16" t="e">
        <f t="shared" si="2"/>
        <v>#N/A</v>
      </c>
      <c r="AD16" t="e">
        <f t="shared" si="2"/>
        <v>#N/A</v>
      </c>
      <c r="AE16" t="e">
        <f t="shared" si="2"/>
        <v>#N/A</v>
      </c>
      <c r="AH16" s="28" t="s">
        <v>83</v>
      </c>
      <c r="AI16" s="28">
        <f>genericTrimCalc!AI16</f>
        <v>29.000000000000046</v>
      </c>
      <c r="AJ16" s="28">
        <f>genericTrimCalc!AJ16</f>
        <v>45.000000000000043</v>
      </c>
      <c r="AK16" s="28">
        <f>genericTrimCalc!AK16</f>
        <v>60.200000000000045</v>
      </c>
      <c r="AL16" s="28">
        <f>genericTrimCalc!AL16</f>
        <v>74.000000000000043</v>
      </c>
      <c r="AM16" s="28" t="e">
        <f>genericTrimCalc!AM16</f>
        <v>#N/A</v>
      </c>
      <c r="AN16" s="28" t="e">
        <f>genericTrimCalc!AN16</f>
        <v>#N/A</v>
      </c>
      <c r="AP16" s="28" t="str">
        <f t="shared" si="4"/>
        <v>5r</v>
      </c>
      <c r="AQ16" s="28">
        <f>genericTrimCalc!AQ16</f>
        <v>103.70000000000005</v>
      </c>
      <c r="AR16" s="28">
        <f>genericTrimCalc!AR16</f>
        <v>101.70000000000005</v>
      </c>
      <c r="AS16" s="28">
        <f>genericTrimCalc!AS16</f>
        <v>97.700000000000045</v>
      </c>
      <c r="AT16" s="28">
        <f>genericTrimCalc!AT16</f>
        <v>91.700000000000045</v>
      </c>
      <c r="AU16" s="28" t="e">
        <f>genericTrimCalc!AU16</f>
        <v>#N/A</v>
      </c>
      <c r="AV16" s="28" t="e">
        <f>genericTrimCalc!AV16</f>
        <v>#N/A</v>
      </c>
    </row>
    <row r="17" spans="11:48" ht="15.95" customHeight="1" x14ac:dyDescent="0.25">
      <c r="AH17" s="28" t="s">
        <v>84</v>
      </c>
      <c r="AI17" s="28">
        <f>genericTrimCalc!AI17</f>
        <v>23.700000000000045</v>
      </c>
      <c r="AJ17" s="28">
        <f>genericTrimCalc!AJ17</f>
        <v>39.200000000000045</v>
      </c>
      <c r="AK17" s="28">
        <f>genericTrimCalc!AK17</f>
        <v>58.500000000000043</v>
      </c>
      <c r="AL17" s="28">
        <f>genericTrimCalc!AL17</f>
        <v>87.500000000000043</v>
      </c>
      <c r="AM17" s="28" t="e">
        <f>genericTrimCalc!AM17</f>
        <v>#N/A</v>
      </c>
      <c r="AN17" s="28" t="e">
        <f>genericTrimCalc!AN17</f>
        <v>#N/A</v>
      </c>
      <c r="AP17" s="28" t="str">
        <f t="shared" si="4"/>
        <v>4r</v>
      </c>
      <c r="AQ17" s="28">
        <f>genericTrimCalc!AQ17</f>
        <v>79.700000000000045</v>
      </c>
      <c r="AR17" s="28">
        <f>genericTrimCalc!AR17</f>
        <v>81.700000000000045</v>
      </c>
      <c r="AS17" s="28">
        <f>genericTrimCalc!AS17</f>
        <v>78.700000000000045</v>
      </c>
      <c r="AT17" s="28">
        <f>genericTrimCalc!AT17</f>
        <v>88.700000000000045</v>
      </c>
      <c r="AU17" s="28" t="e">
        <f>genericTrimCalc!AU17</f>
        <v>#N/A</v>
      </c>
      <c r="AV17" s="28" t="e">
        <f>genericTrimCalc!AV17</f>
        <v>#N/A</v>
      </c>
    </row>
    <row r="18" spans="11:48" ht="15.95" customHeight="1" thickBot="1" x14ac:dyDescent="0.3">
      <c r="AH18" s="28" t="s">
        <v>85</v>
      </c>
      <c r="AI18" s="28">
        <f>genericTrimCalc!AI18</f>
        <v>12.700000000000045</v>
      </c>
      <c r="AJ18" s="28">
        <f>genericTrimCalc!AJ18</f>
        <v>32.200000000000045</v>
      </c>
      <c r="AK18" s="28">
        <f>genericTrimCalc!AK18</f>
        <v>51.500000000000043</v>
      </c>
      <c r="AL18" s="28">
        <f>genericTrimCalc!AL18</f>
        <v>87.500000000000043</v>
      </c>
      <c r="AM18" s="28" t="e">
        <f>genericTrimCalc!AM18</f>
        <v>#N/A</v>
      </c>
      <c r="AN18" s="28" t="e">
        <f>genericTrimCalc!AN18</f>
        <v>#N/A</v>
      </c>
      <c r="AP18" s="28" t="str">
        <f t="shared" si="4"/>
        <v>3r</v>
      </c>
      <c r="AQ18" s="28">
        <f>genericTrimCalc!AQ18</f>
        <v>48.700000000000045</v>
      </c>
      <c r="AR18" s="28">
        <f>genericTrimCalc!AR18</f>
        <v>54.700000000000045</v>
      </c>
      <c r="AS18" s="28">
        <f>genericTrimCalc!AS18</f>
        <v>51.700000000000045</v>
      </c>
      <c r="AT18" s="28">
        <f>genericTrimCalc!AT18</f>
        <v>68.700000000000045</v>
      </c>
      <c r="AU18" s="28" t="e">
        <f>genericTrimCalc!AU18</f>
        <v>#N/A</v>
      </c>
      <c r="AV18" s="28" t="e">
        <f>genericTrimCalc!AV18</f>
        <v>#N/A</v>
      </c>
    </row>
    <row r="19" spans="11:48" ht="15.95" customHeight="1" thickBot="1" x14ac:dyDescent="0.35">
      <c r="L19" s="29" t="str">
        <f>OTS!$M4</f>
        <v>2020_03_29, 16:41</v>
      </c>
      <c r="R19" s="14"/>
      <c r="S19" s="87"/>
      <c r="T19" s="120" t="str">
        <f>M$5</f>
        <v>A</v>
      </c>
      <c r="U19" s="120" t="str">
        <f>N$5</f>
        <v>B</v>
      </c>
      <c r="V19" s="120" t="str">
        <f>O$5</f>
        <v>C</v>
      </c>
      <c r="W19" s="121" t="str">
        <f>P$5</f>
        <v>D</v>
      </c>
      <c r="X19" s="14"/>
      <c r="Y19" s="17"/>
      <c r="Z19" s="18"/>
      <c r="AA19" s="18"/>
      <c r="AB19" s="18"/>
      <c r="AC19" s="18"/>
      <c r="AD19" s="18"/>
      <c r="AE19" s="17"/>
      <c r="AH19" s="28" t="s">
        <v>86</v>
      </c>
      <c r="AI19" s="28">
        <f>genericTrimCalc!AI19</f>
        <v>25.700000000000045</v>
      </c>
      <c r="AJ19" s="28">
        <f>genericTrimCalc!AJ19</f>
        <v>50.200000000000045</v>
      </c>
      <c r="AK19" s="28">
        <f>genericTrimCalc!AK19</f>
        <v>64.500000000000043</v>
      </c>
      <c r="AL19" s="28">
        <f>genericTrimCalc!AL19</f>
        <v>67.500000000000043</v>
      </c>
      <c r="AM19" s="28" t="e">
        <f>genericTrimCalc!AM19</f>
        <v>#N/A</v>
      </c>
      <c r="AN19" s="28" t="e">
        <f>genericTrimCalc!AN19</f>
        <v>#N/A</v>
      </c>
      <c r="AP19" s="28" t="str">
        <f t="shared" si="4"/>
        <v>2r</v>
      </c>
      <c r="AQ19" s="28">
        <f>genericTrimCalc!AQ19</f>
        <v>41.700000000000045</v>
      </c>
      <c r="AR19" s="28">
        <f>genericTrimCalc!AR19</f>
        <v>52.700000000000045</v>
      </c>
      <c r="AS19" s="28">
        <f>genericTrimCalc!AS19</f>
        <v>44.700000000000045</v>
      </c>
      <c r="AT19" s="28">
        <f>genericTrimCalc!AT19</f>
        <v>28.700000000000045</v>
      </c>
      <c r="AU19" s="28" t="e">
        <f>genericTrimCalc!AU19</f>
        <v>#N/A</v>
      </c>
      <c r="AV19" s="28" t="e">
        <f>genericTrimCalc!AV19</f>
        <v>#N/A</v>
      </c>
    </row>
    <row r="20" spans="11:48" ht="15.95" customHeight="1" x14ac:dyDescent="0.3">
      <c r="L20" s="29" t="str">
        <f>OTS!$M5</f>
        <v>Paraphil, Idefix</v>
      </c>
      <c r="R20" s="14"/>
      <c r="S20" s="122"/>
      <c r="T20" s="88" t="str">
        <f>IFERROR(VLOOKUP(CONCATENATE(M$5,ABS($L6)),OTS!$I:$K,2.5-SIGN($L6)/2,FALSE),"")</f>
        <v/>
      </c>
      <c r="U20" s="89" t="str">
        <f>IFERROR(VLOOKUP(CONCATENATE(N$5,ABS($L6)),OTS!$I:$K,2.5-SIGN($L6)/2,FALSE),"")</f>
        <v/>
      </c>
      <c r="V20" s="89" t="str">
        <f>IFERROR(VLOOKUP(CONCATENATE(O$5,ABS($L6)),OTS!$I:$K,2.5-SIGN($L6)/2,FALSE),"")</f>
        <v/>
      </c>
      <c r="W20" s="90" t="str">
        <f>IFERROR(VLOOKUP(CONCATENATE(P$5,ABS($L6)),OTS!$I:$K,2.5-SIGN($L6)/2,FALSE),"")</f>
        <v/>
      </c>
      <c r="X20" s="14"/>
      <c r="Y20" s="17"/>
      <c r="Z20" s="18"/>
      <c r="AA20" s="18"/>
      <c r="AB20" s="18"/>
      <c r="AC20" s="18"/>
      <c r="AD20" s="18"/>
      <c r="AE20" s="17"/>
      <c r="AH20" s="28" t="s">
        <v>87</v>
      </c>
      <c r="AI20" s="28">
        <f>genericTrimCalc!AI20</f>
        <v>17.700000000000045</v>
      </c>
      <c r="AJ20" s="28">
        <f>genericTrimCalc!AJ20</f>
        <v>38.200000000000045</v>
      </c>
      <c r="AK20" s="28">
        <f>genericTrimCalc!AK20</f>
        <v>65.500000000000043</v>
      </c>
      <c r="AL20" s="28">
        <f>genericTrimCalc!AL20</f>
        <v>77.500000000000043</v>
      </c>
      <c r="AM20" s="28" t="e">
        <f>genericTrimCalc!AM20</f>
        <v>#N/A</v>
      </c>
      <c r="AN20" s="28" t="e">
        <f>genericTrimCalc!AN20</f>
        <v>#N/A</v>
      </c>
      <c r="AP20" s="28" t="str">
        <f t="shared" si="4"/>
        <v>1r</v>
      </c>
      <c r="AQ20" s="28">
        <f>genericTrimCalc!AQ20</f>
        <v>13.700000000000045</v>
      </c>
      <c r="AR20" s="28">
        <f>genericTrimCalc!AR20</f>
        <v>20.700000000000045</v>
      </c>
      <c r="AS20" s="28">
        <f>genericTrimCalc!AS20</f>
        <v>25.700000000000045</v>
      </c>
      <c r="AT20" s="28">
        <f>genericTrimCalc!AT20</f>
        <v>18.700000000000045</v>
      </c>
      <c r="AU20" s="28" t="e">
        <f>genericTrimCalc!AU20</f>
        <v>#N/A</v>
      </c>
      <c r="AV20" s="28" t="e">
        <f>genericTrimCalc!AV20</f>
        <v>#N/A</v>
      </c>
    </row>
    <row r="21" spans="11:48" ht="15.95" customHeight="1" x14ac:dyDescent="0.3">
      <c r="L21" s="29" t="str">
        <f>OTS!$M6</f>
        <v>BHV GS-01-3148-90</v>
      </c>
      <c r="R21" s="14"/>
      <c r="S21" s="122"/>
      <c r="T21" s="91" t="str">
        <f>IFERROR(VLOOKUP(CONCATENATE(M$5,ABS($L7)),OTS!$I:$K,2.5-SIGN($L7)/2,FALSE),"")</f>
        <v/>
      </c>
      <c r="U21" s="92" t="str">
        <f>IFERROR(VLOOKUP(CONCATENATE(N$5,ABS($L7)),OTS!$I:$K,2.5-SIGN($L7)/2,FALSE),"")</f>
        <v/>
      </c>
      <c r="V21" s="92" t="str">
        <f>IFERROR(VLOOKUP(CONCATENATE(O$5,ABS($L7)),OTS!$I:$K,2.5-SIGN($L7)/2,FALSE),"")</f>
        <v/>
      </c>
      <c r="W21" s="93" t="str">
        <f>IFERROR(VLOOKUP(CONCATENATE(P$5,ABS($L7)),OTS!$I:$K,2.5-SIGN($L7)/2,FALSE),"")</f>
        <v/>
      </c>
      <c r="X21" s="14"/>
      <c r="Y21" s="17"/>
      <c r="Z21" s="18"/>
      <c r="AA21" s="18"/>
      <c r="AB21" s="18"/>
      <c r="AC21" s="18"/>
      <c r="AD21" s="18"/>
      <c r="AE21" s="17"/>
      <c r="AH21" s="28" t="str">
        <f>genericTrimCalc!AH21</f>
        <v/>
      </c>
      <c r="AI21" s="28" t="e">
        <f>genericTrimCalc!AI21</f>
        <v>#N/A</v>
      </c>
      <c r="AJ21" s="28" t="e">
        <f>genericTrimCalc!AJ21</f>
        <v>#N/A</v>
      </c>
      <c r="AK21" s="28" t="e">
        <f>genericTrimCalc!AK21</f>
        <v>#N/A</v>
      </c>
      <c r="AL21" s="28" t="e">
        <f>genericTrimCalc!AL21</f>
        <v>#N/A</v>
      </c>
      <c r="AM21" s="28" t="e">
        <f>genericTrimCalc!AM21</f>
        <v>#N/A</v>
      </c>
      <c r="AN21" s="28" t="e">
        <f>genericTrimCalc!AN21</f>
        <v>#N/A</v>
      </c>
      <c r="AP21" s="28" t="str">
        <f t="shared" si="4"/>
        <v/>
      </c>
      <c r="AQ21" s="28" t="e">
        <f>genericTrimCalc!AQ21</f>
        <v>#N/A</v>
      </c>
      <c r="AR21" s="28" t="e">
        <f>genericTrimCalc!AR21</f>
        <v>#N/A</v>
      </c>
      <c r="AS21" s="28" t="e">
        <f>genericTrimCalc!AS21</f>
        <v>#N/A</v>
      </c>
      <c r="AT21" s="28" t="e">
        <f>genericTrimCalc!AT21</f>
        <v>#N/A</v>
      </c>
      <c r="AU21" s="28" t="e">
        <f>genericTrimCalc!AU21</f>
        <v>#N/A</v>
      </c>
      <c r="AV21" s="28" t="e">
        <f>genericTrimCalc!AV21</f>
        <v>#N/A</v>
      </c>
    </row>
    <row r="22" spans="11:48" ht="15.95" customHeight="1" x14ac:dyDescent="0.3">
      <c r="L22" s="29" t="str">
        <f>OTS!$M7</f>
        <v>Differenzmessung mit Geodreieck</v>
      </c>
      <c r="R22" s="14"/>
      <c r="S22" s="122" t="str">
        <f t="shared" ref="S22:S28" si="5">K8</f>
        <v>3R</v>
      </c>
      <c r="T22" s="91" t="str">
        <f>IFERROR(VLOOKUP(CONCATENATE(M$5,ABS($L8)),OTS!$I:$K,2.5-SIGN($L8)/2,FALSE),"")</f>
        <v>H</v>
      </c>
      <c r="U22" s="92" t="str">
        <f>IFERROR(VLOOKUP(CONCATENATE(N$5,ABS($L8)),OTS!$I:$K,2.5-SIGN($L8)/2,FALSE),"")</f>
        <v>I</v>
      </c>
      <c r="V22" s="92" t="str">
        <f>IFERROR(VLOOKUP(CONCATENATE(O$5,ABS($L8)),OTS!$I:$K,2.5-SIGN($L8)/2,FALSE),"")</f>
        <v>I</v>
      </c>
      <c r="W22" s="93" t="str">
        <f>IFERROR(VLOOKUP(CONCATENATE(P$5,ABS($L8)),OTS!$I:$K,2.5-SIGN($L8)/2,FALSE),"")</f>
        <v/>
      </c>
      <c r="X22" s="14"/>
      <c r="Y22" s="17"/>
      <c r="Z22" s="18"/>
      <c r="AA22" s="18"/>
      <c r="AB22" s="18"/>
      <c r="AC22" s="18"/>
      <c r="AD22" s="18"/>
      <c r="AE22" s="17"/>
      <c r="AH22" s="28" t="s">
        <v>88</v>
      </c>
      <c r="AI22" s="28">
        <f>genericTrimCalc!AI22</f>
        <v>25.700000000000045</v>
      </c>
      <c r="AJ22" s="28">
        <f>genericTrimCalc!AJ22</f>
        <v>41.200000000000045</v>
      </c>
      <c r="AK22" s="28">
        <f>genericTrimCalc!AK22</f>
        <v>65.200000000000045</v>
      </c>
      <c r="AL22" s="28">
        <f>genericTrimCalc!AL22</f>
        <v>83.500000000000043</v>
      </c>
      <c r="AM22" s="28" t="e">
        <f>genericTrimCalc!AM22</f>
        <v>#N/A</v>
      </c>
      <c r="AN22" s="28" t="e">
        <f>genericTrimCalc!AN22</f>
        <v>#N/A</v>
      </c>
      <c r="AP22" s="28" t="str">
        <f t="shared" si="4"/>
        <v>1l</v>
      </c>
      <c r="AQ22" s="28">
        <f>genericTrimCalc!AQ22</f>
        <v>-23.700000000000045</v>
      </c>
      <c r="AR22" s="28">
        <f>genericTrimCalc!AR22</f>
        <v>-28.700000000000045</v>
      </c>
      <c r="AS22" s="28">
        <f>genericTrimCalc!AS22</f>
        <v>-25.700000000000045</v>
      </c>
      <c r="AT22" s="28">
        <f>genericTrimCalc!AT22</f>
        <v>-27.700000000000045</v>
      </c>
      <c r="AU22" s="28" t="e">
        <f>genericTrimCalc!AU22</f>
        <v>#N/A</v>
      </c>
      <c r="AV22" s="28" t="e">
        <f>genericTrimCalc!AV22</f>
        <v>#N/A</v>
      </c>
    </row>
    <row r="23" spans="11:48" ht="15.95" customHeight="1" x14ac:dyDescent="0.25">
      <c r="R23" s="14"/>
      <c r="S23" s="122" t="str">
        <f t="shared" si="5"/>
        <v>2R</v>
      </c>
      <c r="T23" s="91" t="str">
        <f>IFERROR(VLOOKUP(CONCATENATE(M$5,ABS($L9)),OTS!$I:$K,2.5-SIGN($L9)/2,FALSE),"")</f>
        <v>H'</v>
      </c>
      <c r="U23" s="92" t="str">
        <f>IFERROR(VLOOKUP(CONCATENATE(N$5,ABS($L9)),OTS!$I:$K,2.5-SIGN($L9)/2,FALSE),"")</f>
        <v>I'</v>
      </c>
      <c r="V23" s="92" t="str">
        <f>IFERROR(VLOOKUP(CONCATENATE(O$5,ABS($L9)),OTS!$I:$K,2.5-SIGN($L9)/2,FALSE),"")</f>
        <v>I</v>
      </c>
      <c r="W23" s="93" t="str">
        <f>IFERROR(VLOOKUP(CONCATENATE(P$5,ABS($L9)),OTS!$I:$K,2.5-SIGN($L9)/2,FALSE),"")</f>
        <v>I</v>
      </c>
      <c r="X23" s="14"/>
      <c r="Y23" s="17"/>
      <c r="Z23" s="18"/>
      <c r="AA23" s="18"/>
      <c r="AB23" s="18"/>
      <c r="AC23" s="18"/>
      <c r="AD23" s="18"/>
      <c r="AE23" s="17"/>
      <c r="AH23" s="28" t="s">
        <v>89</v>
      </c>
      <c r="AI23" s="28">
        <f>genericTrimCalc!AI23</f>
        <v>17.700000000000045</v>
      </c>
      <c r="AJ23" s="28">
        <f>genericTrimCalc!AJ23</f>
        <v>45.200000000000045</v>
      </c>
      <c r="AK23" s="28">
        <f>genericTrimCalc!AK23</f>
        <v>57.200000000000045</v>
      </c>
      <c r="AL23" s="28">
        <f>genericTrimCalc!AL23</f>
        <v>83.500000000000043</v>
      </c>
      <c r="AM23" s="28" t="e">
        <f>genericTrimCalc!AM23</f>
        <v>#N/A</v>
      </c>
      <c r="AN23" s="28" t="e">
        <f>genericTrimCalc!AN23</f>
        <v>#N/A</v>
      </c>
      <c r="AP23" s="28" t="str">
        <f t="shared" si="4"/>
        <v>2l</v>
      </c>
      <c r="AQ23" s="28">
        <f>genericTrimCalc!AQ23</f>
        <v>-35.700000000000045</v>
      </c>
      <c r="AR23" s="28">
        <f>genericTrimCalc!AR23</f>
        <v>-52.700000000000045</v>
      </c>
      <c r="AS23" s="28">
        <f>genericTrimCalc!AS23</f>
        <v>-37.700000000000045</v>
      </c>
      <c r="AT23" s="28">
        <f>genericTrimCalc!AT23</f>
        <v>-47.700000000000045</v>
      </c>
      <c r="AU23" s="28" t="e">
        <f>genericTrimCalc!AU23</f>
        <v>#N/A</v>
      </c>
      <c r="AV23" s="28" t="e">
        <f>genericTrimCalc!AV23</f>
        <v>#N/A</v>
      </c>
    </row>
    <row r="24" spans="11:48" ht="15.95" customHeight="1" x14ac:dyDescent="0.25">
      <c r="R24" s="14"/>
      <c r="S24" s="122" t="str">
        <f t="shared" si="5"/>
        <v>1R</v>
      </c>
      <c r="T24" s="91" t="str">
        <f>IFERROR(VLOOKUP(CONCATENATE(M$5,ABS($L10)),OTS!$I:$K,2.5-SIGN($L10)/2,FALSE),"")</f>
        <v>HI</v>
      </c>
      <c r="U24" s="92" t="str">
        <f>IFERROR(VLOOKUP(CONCATENATE(N$5,ABS($L10)),OTS!$I:$K,2.5-SIGN($L10)/2,FALSE),"")</f>
        <v>V</v>
      </c>
      <c r="V24" s="92" t="str">
        <f>IFERROR(VLOOKUP(CONCATENATE(O$5,ABS($L10)),OTS!$I:$K,2.5-SIGN($L10)/2,FALSE),"")</f>
        <v>I</v>
      </c>
      <c r="W24" s="93" t="str">
        <f>IFERROR(VLOOKUP(CONCATENATE(P$5,ABS($L10)),OTS!$I:$K,2.5-SIGN($L10)/2,FALSE),"")</f>
        <v>O10</v>
      </c>
      <c r="X24" s="14"/>
      <c r="Y24" s="17"/>
      <c r="Z24" s="18"/>
      <c r="AA24" s="18"/>
      <c r="AB24" s="18"/>
      <c r="AC24" s="18"/>
      <c r="AD24" s="18"/>
      <c r="AE24" s="17"/>
      <c r="AH24" s="28" t="s">
        <v>90</v>
      </c>
      <c r="AI24" s="28">
        <f>genericTrimCalc!AI24</f>
        <v>21.700000000000045</v>
      </c>
      <c r="AJ24" s="28">
        <f>genericTrimCalc!AJ24</f>
        <v>32.200000000000045</v>
      </c>
      <c r="AK24" s="28">
        <f>genericTrimCalc!AK24</f>
        <v>67.200000000000045</v>
      </c>
      <c r="AL24" s="28">
        <f>genericTrimCalc!AL24</f>
        <v>76.500000000000043</v>
      </c>
      <c r="AM24" s="28" t="e">
        <f>genericTrimCalc!AM24</f>
        <v>#N/A</v>
      </c>
      <c r="AN24" s="28" t="e">
        <f>genericTrimCalc!AN24</f>
        <v>#N/A</v>
      </c>
      <c r="AP24" s="28" t="str">
        <f t="shared" si="4"/>
        <v>3l</v>
      </c>
      <c r="AQ24" s="28">
        <f>genericTrimCalc!AQ24</f>
        <v>-59.700000000000045</v>
      </c>
      <c r="AR24" s="28">
        <f>genericTrimCalc!AR24</f>
        <v>-59.700000000000045</v>
      </c>
      <c r="AS24" s="28">
        <f>genericTrimCalc!AS24</f>
        <v>-67.700000000000045</v>
      </c>
      <c r="AT24" s="28">
        <f>genericTrimCalc!AT24</f>
        <v>-60.700000000000045</v>
      </c>
      <c r="AU24" s="28" t="e">
        <f>genericTrimCalc!AU24</f>
        <v>#N/A</v>
      </c>
      <c r="AV24" s="28" t="e">
        <f>genericTrimCalc!AV24</f>
        <v>#N/A</v>
      </c>
    </row>
    <row r="25" spans="11:48" ht="15.95" customHeight="1" x14ac:dyDescent="0.25">
      <c r="Q25" s="11" t="s">
        <v>118</v>
      </c>
      <c r="R25" s="14"/>
      <c r="S25" s="122" t="str">
        <f t="shared" si="5"/>
        <v/>
      </c>
      <c r="T25" s="91" t="str">
        <f>IFERROR(VLOOKUP(CONCATENATE(M$5,ABS($L11)),OTS!$I:$K,2.5-SIGN($L11)/2,FALSE),"")</f>
        <v/>
      </c>
      <c r="U25" s="92" t="str">
        <f>IFERROR(VLOOKUP(CONCATENATE(N$5,ABS($L11)),OTS!$I:$K,2.5-SIGN($L11)/2,FALSE),"")</f>
        <v/>
      </c>
      <c r="V25" s="92" t="str">
        <f>IFERROR(VLOOKUP(CONCATENATE(O$5,ABS($L11)),OTS!$I:$K,2.5-SIGN($L11)/2,FALSE),"")</f>
        <v/>
      </c>
      <c r="W25" s="93" t="str">
        <f>IFERROR(VLOOKUP(CONCATENATE(P$5,ABS($L11)),OTS!$I:$K,2.5-SIGN($L11)/2,FALSE),"")</f>
        <v/>
      </c>
      <c r="X25" s="14"/>
      <c r="Y25" s="51" t="s">
        <v>200</v>
      </c>
      <c r="Z25" s="18"/>
      <c r="AA25" s="18"/>
      <c r="AB25" s="18"/>
      <c r="AC25" s="18"/>
      <c r="AD25" s="18"/>
      <c r="AE25" s="17"/>
      <c r="AH25" s="28" t="s">
        <v>91</v>
      </c>
      <c r="AI25" s="28">
        <f>genericTrimCalc!AI25</f>
        <v>14.700000000000045</v>
      </c>
      <c r="AJ25" s="28">
        <f>genericTrimCalc!AJ25</f>
        <v>41.200000000000045</v>
      </c>
      <c r="AK25" s="28">
        <f>genericTrimCalc!AK25</f>
        <v>50.200000000000045</v>
      </c>
      <c r="AL25" s="28">
        <f>genericTrimCalc!AL25</f>
        <v>76.500000000000043</v>
      </c>
      <c r="AM25" s="28" t="e">
        <f>genericTrimCalc!AM25</f>
        <v>#N/A</v>
      </c>
      <c r="AN25" s="28" t="e">
        <f>genericTrimCalc!AN25</f>
        <v>#N/A</v>
      </c>
      <c r="AP25" s="28" t="str">
        <f t="shared" si="4"/>
        <v>4l</v>
      </c>
      <c r="AQ25" s="28">
        <f>genericTrimCalc!AQ25</f>
        <v>-72.700000000000045</v>
      </c>
      <c r="AR25" s="28">
        <f>genericTrimCalc!AR25</f>
        <v>-88.700000000000045</v>
      </c>
      <c r="AS25" s="28">
        <f>genericTrimCalc!AS25</f>
        <v>-70.700000000000045</v>
      </c>
      <c r="AT25" s="28">
        <f>genericTrimCalc!AT25</f>
        <v>-80.700000000000045</v>
      </c>
      <c r="AU25" s="28" t="e">
        <f>genericTrimCalc!AU25</f>
        <v>#N/A</v>
      </c>
      <c r="AV25" s="28" t="e">
        <f>genericTrimCalc!AV25</f>
        <v>#N/A</v>
      </c>
    </row>
    <row r="26" spans="11:48" ht="15.95" customHeight="1" x14ac:dyDescent="0.25">
      <c r="R26" s="14"/>
      <c r="S26" s="122" t="str">
        <f t="shared" si="5"/>
        <v>1L</v>
      </c>
      <c r="T26" s="91" t="str">
        <f>IFERROR(VLOOKUP(CONCATENATE(M$5,ABS($L12)),OTS!$I:$K,2.5-SIGN($L12)/2,FALSE),"")</f>
        <v>AS+</v>
      </c>
      <c r="U26" s="92" t="str">
        <f>IFERROR(VLOOKUP(CONCATENATE(N$5,ABS($L12)),OTS!$I:$K,2.5-SIGN($L12)/2,FALSE),"")</f>
        <v>DL</v>
      </c>
      <c r="V26" s="92" t="str">
        <f>IFERROR(VLOOKUP(CONCATENATE(O$5,ABS($L12)),OTS!$I:$K,2.5-SIGN($L12)/2,FALSE),"")</f>
        <v>SL</v>
      </c>
      <c r="W26" s="93">
        <f>IFERROR(VLOOKUP(CONCATENATE(P$5,ABS($L12)),OTS!$I:$K,2.5-SIGN($L12)/2,FALSE),"")</f>
        <v>10</v>
      </c>
      <c r="X26" s="14"/>
      <c r="Y26" s="17"/>
      <c r="Z26" s="18"/>
      <c r="AA26" s="18"/>
      <c r="AB26" s="18"/>
      <c r="AC26" s="18"/>
      <c r="AD26" s="18"/>
      <c r="AE26" s="17"/>
      <c r="AH26" s="28" t="s">
        <v>92</v>
      </c>
      <c r="AI26" s="28">
        <f>genericTrimCalc!AI26</f>
        <v>12.200000000000045</v>
      </c>
      <c r="AJ26" s="28">
        <f>genericTrimCalc!AJ26</f>
        <v>34.700000000000045</v>
      </c>
      <c r="AK26" s="28">
        <f>genericTrimCalc!AK26</f>
        <v>51.500000000000043</v>
      </c>
      <c r="AL26" s="28">
        <f>genericTrimCalc!AL26</f>
        <v>74.700000000000045</v>
      </c>
      <c r="AM26" s="28" t="e">
        <f>genericTrimCalc!AM26</f>
        <v>#N/A</v>
      </c>
      <c r="AN26" s="28" t="e">
        <f>genericTrimCalc!AN26</f>
        <v>#N/A</v>
      </c>
      <c r="AP26" s="28" t="str">
        <f t="shared" si="4"/>
        <v>5l</v>
      </c>
      <c r="AQ26" s="28">
        <f>genericTrimCalc!AQ26</f>
        <v>-92.700000000000045</v>
      </c>
      <c r="AR26" s="28">
        <f>genericTrimCalc!AR26</f>
        <v>-98.700000000000045</v>
      </c>
      <c r="AS26" s="28">
        <f>genericTrimCalc!AS26</f>
        <v>-88.700000000000045</v>
      </c>
      <c r="AT26" s="28">
        <f>genericTrimCalc!AT26</f>
        <v>-95.700000000000045</v>
      </c>
      <c r="AU26" s="28" t="e">
        <f>genericTrimCalc!AU26</f>
        <v>#N/A</v>
      </c>
      <c r="AV26" s="28" t="e">
        <f>genericTrimCalc!AV26</f>
        <v>#N/A</v>
      </c>
    </row>
    <row r="27" spans="11:48" ht="15.95" customHeight="1" x14ac:dyDescent="0.25">
      <c r="R27" s="14"/>
      <c r="S27" s="122" t="str">
        <f t="shared" si="5"/>
        <v>2L</v>
      </c>
      <c r="T27" s="91">
        <f>IFERROR(VLOOKUP(CONCATENATE(M$5,ABS($L13)),OTS!$I:$K,2.5-SIGN($L13)/2,FALSE),"")</f>
        <v>-20</v>
      </c>
      <c r="U27" s="92">
        <f>IFERROR(VLOOKUP(CONCATENATE(N$5,ABS($L13)),OTS!$I:$K,2.5-SIGN($L13)/2,FALSE),"")</f>
        <v>-5</v>
      </c>
      <c r="V27" s="92" t="str">
        <f>IFERROR(VLOOKUP(CONCATENATE(O$5,ABS($L13)),OTS!$I:$K,2.5-SIGN($L13)/2,FALSE),"")</f>
        <v>SL</v>
      </c>
      <c r="W27" s="93" t="str">
        <f>IFERROR(VLOOKUP(CONCATENATE(P$5,ABS($L13)),OTS!$I:$K,2.5-SIGN($L13)/2,FALSE),"")</f>
        <v>SL</v>
      </c>
      <c r="X27" s="14"/>
      <c r="Y27" s="17"/>
      <c r="Z27" s="18"/>
      <c r="AA27" s="18"/>
      <c r="AB27" s="18"/>
      <c r="AC27" s="18"/>
      <c r="AD27" s="18"/>
      <c r="AE27" s="17"/>
      <c r="AH27" s="28" t="s">
        <v>93</v>
      </c>
      <c r="AI27" s="28">
        <f>genericTrimCalc!AI27</f>
        <v>25.200000000000045</v>
      </c>
      <c r="AJ27" s="28">
        <f>genericTrimCalc!AJ27</f>
        <v>44.700000000000045</v>
      </c>
      <c r="AK27" s="28">
        <f>genericTrimCalc!AK27</f>
        <v>69.500000000000043</v>
      </c>
      <c r="AL27" s="28">
        <f>genericTrimCalc!AL27</f>
        <v>87.700000000000045</v>
      </c>
      <c r="AM27" s="28" t="e">
        <f>genericTrimCalc!AM27</f>
        <v>#N/A</v>
      </c>
      <c r="AN27" s="28" t="e">
        <f>genericTrimCalc!AN27</f>
        <v>#N/A</v>
      </c>
      <c r="AP27" s="28" t="str">
        <f t="shared" si="4"/>
        <v>6l</v>
      </c>
      <c r="AQ27" s="28">
        <f>genericTrimCalc!AQ27</f>
        <v>-125.70000000000005</v>
      </c>
      <c r="AR27" s="28">
        <f>genericTrimCalc!AR27</f>
        <v>-128.70000000000005</v>
      </c>
      <c r="AS27" s="28">
        <f>genericTrimCalc!AS27</f>
        <v>-126.70000000000005</v>
      </c>
      <c r="AT27" s="28">
        <f>genericTrimCalc!AT27</f>
        <v>-128.70000000000005</v>
      </c>
      <c r="AU27" s="28" t="e">
        <f>genericTrimCalc!AU27</f>
        <v>#N/A</v>
      </c>
      <c r="AV27" s="28" t="e">
        <f>genericTrimCalc!AV27</f>
        <v>#N/A</v>
      </c>
    </row>
    <row r="28" spans="11:48" ht="15.95" customHeight="1" x14ac:dyDescent="0.25">
      <c r="R28" s="14"/>
      <c r="S28" s="122" t="str">
        <f t="shared" si="5"/>
        <v>3L</v>
      </c>
      <c r="T28" s="91" t="str">
        <f>IFERROR(VLOOKUP(CONCATENATE(M$5,ABS($L14)),OTS!$I:$K,2.5-SIGN($L14)/2,FALSE),"")</f>
        <v>AS</v>
      </c>
      <c r="U28" s="92" t="str">
        <f>IFERROR(VLOOKUP(CONCATENATE(N$5,ABS($L14)),OTS!$I:$K,2.5-SIGN($L14)/2,FALSE),"")</f>
        <v>SL</v>
      </c>
      <c r="V28" s="92" t="str">
        <f>IFERROR(VLOOKUP(CONCATENATE(O$5,ABS($L14)),OTS!$I:$K,2.5-SIGN($L14)/2,FALSE),"")</f>
        <v>SL</v>
      </c>
      <c r="W28" s="93" t="str">
        <f>IFERROR(VLOOKUP(CONCATENATE(P$5,ABS($L14)),OTS!$I:$K,2.5-SIGN($L14)/2,FALSE),"")</f>
        <v/>
      </c>
      <c r="X28" s="14"/>
      <c r="Y28" s="17"/>
      <c r="Z28" s="18"/>
      <c r="AA28" s="18"/>
      <c r="AB28" s="18"/>
      <c r="AC28" s="18"/>
      <c r="AD28" s="18"/>
      <c r="AE28" s="17"/>
      <c r="AH28" s="28" t="s">
        <v>94</v>
      </c>
      <c r="AI28" s="28">
        <f>genericTrimCalc!AI28</f>
        <v>17.200000000000045</v>
      </c>
      <c r="AJ28" s="28">
        <f>genericTrimCalc!AJ28</f>
        <v>39.700000000000045</v>
      </c>
      <c r="AK28" s="28">
        <f>genericTrimCalc!AK28</f>
        <v>53.500000000000043</v>
      </c>
      <c r="AL28" s="28">
        <f>genericTrimCalc!AL28</f>
        <v>81.700000000000045</v>
      </c>
      <c r="AM28" s="28" t="e">
        <f>genericTrimCalc!AM28</f>
        <v>#N/A</v>
      </c>
      <c r="AN28" s="28" t="e">
        <f>genericTrimCalc!AN28</f>
        <v>#N/A</v>
      </c>
      <c r="AP28" s="28" t="str">
        <f t="shared" si="4"/>
        <v>7l</v>
      </c>
      <c r="AQ28" s="28">
        <f>genericTrimCalc!AQ28</f>
        <v>-137.70000000000005</v>
      </c>
      <c r="AR28" s="28">
        <f>genericTrimCalc!AR28</f>
        <v>-143.70000000000005</v>
      </c>
      <c r="AS28" s="28">
        <f>genericTrimCalc!AS28</f>
        <v>-130.70000000000005</v>
      </c>
      <c r="AT28" s="28">
        <f>genericTrimCalc!AT28</f>
        <v>-142.70000000000005</v>
      </c>
      <c r="AU28" s="28" t="e">
        <f>genericTrimCalc!AU28</f>
        <v>#N/A</v>
      </c>
      <c r="AV28" s="28" t="e">
        <f>genericTrimCalc!AV28</f>
        <v>#N/A</v>
      </c>
    </row>
    <row r="29" spans="11:48" ht="15.95" customHeight="1" x14ac:dyDescent="0.25">
      <c r="R29" s="14"/>
      <c r="S29" s="122"/>
      <c r="T29" s="91" t="str">
        <f>IFERROR(VLOOKUP(CONCATENATE(M$5,ABS($L15)),OTS!$I:$K,2.5-SIGN($L15)/2,FALSE),"")</f>
        <v/>
      </c>
      <c r="U29" s="92" t="str">
        <f>IFERROR(VLOOKUP(CONCATENATE(N$5,ABS($L15)),OTS!$I:$K,2.5-SIGN($L15)/2,FALSE),"")</f>
        <v/>
      </c>
      <c r="V29" s="92" t="str">
        <f>IFERROR(VLOOKUP(CONCATENATE(O$5,ABS($L15)),OTS!$I:$K,2.5-SIGN($L15)/2,FALSE),"")</f>
        <v/>
      </c>
      <c r="W29" s="93" t="str">
        <f>IFERROR(VLOOKUP(CONCATENATE(P$5,ABS($L15)),OTS!$I:$K,2.5-SIGN($L15)/2,FALSE),"")</f>
        <v/>
      </c>
      <c r="X29" s="14"/>
      <c r="Y29" s="17"/>
      <c r="Z29" s="18"/>
      <c r="AA29" s="18"/>
      <c r="AB29" s="18"/>
      <c r="AC29" s="18"/>
      <c r="AD29" s="18"/>
      <c r="AE29" s="17"/>
      <c r="AH29" s="28" t="s">
        <v>95</v>
      </c>
      <c r="AI29" s="28">
        <f>genericTrimCalc!AI29</f>
        <v>25.200000000000045</v>
      </c>
      <c r="AJ29" s="28">
        <f>genericTrimCalc!AJ29</f>
        <v>40.700000000000045</v>
      </c>
      <c r="AK29" s="28">
        <f>genericTrimCalc!AK29</f>
        <v>65.500000000000043</v>
      </c>
      <c r="AL29" s="28">
        <f>genericTrimCalc!AL29</f>
        <v>75.700000000000045</v>
      </c>
      <c r="AM29" s="28" t="e">
        <f>genericTrimCalc!AM29</f>
        <v>#N/A</v>
      </c>
      <c r="AN29" s="28" t="e">
        <f>genericTrimCalc!AN29</f>
        <v>#N/A</v>
      </c>
      <c r="AP29" s="28" t="str">
        <f t="shared" si="4"/>
        <v>8l</v>
      </c>
      <c r="AQ29" s="28">
        <f>genericTrimCalc!AQ29</f>
        <v>-165.70000000000005</v>
      </c>
      <c r="AR29" s="28">
        <f>genericTrimCalc!AR29</f>
        <v>-164.70000000000005</v>
      </c>
      <c r="AS29" s="28">
        <f>genericTrimCalc!AS29</f>
        <v>-162.70000000000005</v>
      </c>
      <c r="AT29" s="28">
        <f>genericTrimCalc!AT29</f>
        <v>-156.70000000000005</v>
      </c>
      <c r="AU29" s="28" t="e">
        <f>genericTrimCalc!AU29</f>
        <v>#N/A</v>
      </c>
      <c r="AV29" s="28" t="e">
        <f>genericTrimCalc!AV29</f>
        <v>#N/A</v>
      </c>
    </row>
    <row r="30" spans="11:48" ht="15.95" customHeight="1" x14ac:dyDescent="0.25">
      <c r="R30" s="14"/>
      <c r="S30" s="122"/>
      <c r="T30" s="91" t="str">
        <f>IFERROR(VLOOKUP(CONCATENATE(M$5,ABS($L16)),OTS!$I:$K,2.5-SIGN($L16)/2,FALSE),"")</f>
        <v/>
      </c>
      <c r="U30" s="92" t="str">
        <f>IFERROR(VLOOKUP(CONCATENATE(N$5,ABS($L16)),OTS!$I:$K,2.5-SIGN($L16)/2,FALSE),"")</f>
        <v/>
      </c>
      <c r="V30" s="92" t="str">
        <f>IFERROR(VLOOKUP(CONCATENATE(O$5,ABS($L16)),OTS!$I:$K,2.5-SIGN($L16)/2,FALSE),"")</f>
        <v/>
      </c>
      <c r="W30" s="93" t="str">
        <f>IFERROR(VLOOKUP(CONCATENATE(P$5,ABS($L16)),OTS!$I:$K,2.5-SIGN($L16)/2,FALSE),"")</f>
        <v/>
      </c>
      <c r="X30" s="14"/>
      <c r="Y30" s="17"/>
      <c r="Z30" s="18"/>
      <c r="AA30" s="18"/>
      <c r="AB30" s="18"/>
      <c r="AC30" s="18"/>
      <c r="AD30" s="18"/>
      <c r="AE30" s="17"/>
      <c r="AH30" s="28" t="s">
        <v>96</v>
      </c>
      <c r="AI30" s="28">
        <f>genericTrimCalc!AI30</f>
        <v>20.200000000000045</v>
      </c>
      <c r="AJ30" s="28">
        <f>genericTrimCalc!AJ30</f>
        <v>44.000000000000043</v>
      </c>
      <c r="AK30" s="28">
        <f>genericTrimCalc!AK30</f>
        <v>66.900000000000048</v>
      </c>
      <c r="AL30" s="28">
        <f>genericTrimCalc!AL30</f>
        <v>87.900000000000048</v>
      </c>
      <c r="AM30" s="28" t="e">
        <f>genericTrimCalc!AM30</f>
        <v>#N/A</v>
      </c>
      <c r="AN30" s="28" t="e">
        <f>genericTrimCalc!AN30</f>
        <v>#N/A</v>
      </c>
      <c r="AP30" s="28" t="str">
        <f t="shared" si="4"/>
        <v>9l</v>
      </c>
      <c r="AQ30" s="28">
        <f>genericTrimCalc!AQ30</f>
        <v>-179.70000000000005</v>
      </c>
      <c r="AR30" s="28">
        <f>genericTrimCalc!AR30</f>
        <v>-185.70000000000005</v>
      </c>
      <c r="AS30" s="28">
        <f>genericTrimCalc!AS30</f>
        <v>-187.70000000000005</v>
      </c>
      <c r="AT30" s="28">
        <f>genericTrimCalc!AT30</f>
        <v>-188.70000000000005</v>
      </c>
      <c r="AU30" s="28" t="e">
        <f>genericTrimCalc!AU30</f>
        <v>#N/A</v>
      </c>
      <c r="AV30" s="28" t="e">
        <f>genericTrimCalc!AV30</f>
        <v>#N/A</v>
      </c>
    </row>
    <row r="31" spans="11:48" ht="15.95" customHeight="1" x14ac:dyDescent="0.25">
      <c r="K31" s="67"/>
      <c r="L31" s="68"/>
      <c r="M31" s="68" t="str">
        <f>IFERROR(VLOOKUP(CONCATENATE(M$5,ABS($L31)),OTS!$I:$K,2.5-SIGN($L31)/2,FALSE),"")</f>
        <v/>
      </c>
      <c r="N31" s="68" t="str">
        <f>IFERROR(VLOOKUP(CONCATENATE(N$5,ABS($L31)),OTS!$I:$K,2.5-SIGN($L31)/2,FALSE),"")</f>
        <v/>
      </c>
      <c r="O31" s="68" t="str">
        <f>IFERROR(VLOOKUP(CONCATENATE(O$5,ABS($L31)),OTS!$I:$K,2.5-SIGN($L31)/2,FALSE),"")</f>
        <v/>
      </c>
      <c r="P31" s="68" t="str">
        <f>IFERROR(VLOOKUP(CONCATENATE(P$5,ABS($L31)),OTS!$I:$K,2.5-SIGN($L31)/2,FALSE),"")</f>
        <v/>
      </c>
      <c r="Q31" s="68"/>
      <c r="R31" s="69"/>
      <c r="S31" s="69"/>
      <c r="T31" s="69"/>
      <c r="U31" s="69"/>
      <c r="V31" s="69"/>
      <c r="W31" s="69"/>
      <c r="X31" s="69"/>
      <c r="Y31" s="69"/>
      <c r="Z31" s="70"/>
      <c r="AA31" s="70"/>
      <c r="AB31" s="70"/>
      <c r="AC31" s="70"/>
      <c r="AD31" s="70"/>
      <c r="AE31" s="69"/>
      <c r="AF31" s="71"/>
      <c r="AH31" s="28" t="s">
        <v>97</v>
      </c>
      <c r="AI31" s="28">
        <f>genericTrimCalc!AI31</f>
        <v>23.200000000000045</v>
      </c>
      <c r="AJ31" s="28">
        <f>genericTrimCalc!AJ31</f>
        <v>37.000000000000043</v>
      </c>
      <c r="AK31" s="28">
        <f>genericTrimCalc!AK31</f>
        <v>53.900000000000048</v>
      </c>
      <c r="AL31" s="28">
        <f>genericTrimCalc!AL31</f>
        <v>82.900000000000048</v>
      </c>
      <c r="AM31" s="28" t="e">
        <f>genericTrimCalc!AM31</f>
        <v>#N/A</v>
      </c>
      <c r="AN31" s="28" t="e">
        <f>genericTrimCalc!AN31</f>
        <v>#N/A</v>
      </c>
      <c r="AP31" s="28" t="str">
        <f t="shared" si="4"/>
        <v>10l</v>
      </c>
      <c r="AQ31" s="28">
        <f>genericTrimCalc!AQ31</f>
        <v>-202.70000000000005</v>
      </c>
      <c r="AR31" s="28">
        <f>genericTrimCalc!AR31</f>
        <v>-198.70000000000005</v>
      </c>
      <c r="AS31" s="28">
        <f>genericTrimCalc!AS31</f>
        <v>-194.70000000000005</v>
      </c>
      <c r="AT31" s="28">
        <f>genericTrimCalc!AT31</f>
        <v>-203.70000000000005</v>
      </c>
      <c r="AU31" s="28" t="e">
        <f>genericTrimCalc!AU31</f>
        <v>#N/A</v>
      </c>
      <c r="AV31" s="28" t="e">
        <f>genericTrimCalc!AV31</f>
        <v>#N/A</v>
      </c>
    </row>
    <row r="32" spans="11:48" ht="15.95" customHeight="1" thickBot="1" x14ac:dyDescent="0.3">
      <c r="K32" s="72"/>
      <c r="L32" s="73"/>
      <c r="M32" s="73"/>
      <c r="N32" s="73"/>
      <c r="O32" s="73"/>
      <c r="P32" s="73"/>
      <c r="Q32" s="73"/>
      <c r="R32" s="61"/>
      <c r="S32" s="61"/>
      <c r="T32" s="61"/>
      <c r="U32" s="61"/>
      <c r="V32" s="61"/>
      <c r="W32" s="61"/>
      <c r="X32" s="61"/>
      <c r="Y32" s="61"/>
      <c r="Z32" s="66"/>
      <c r="AA32" s="66"/>
      <c r="AB32" s="66"/>
      <c r="AC32" s="66"/>
      <c r="AD32" s="66"/>
      <c r="AE32" s="61"/>
      <c r="AF32" s="74"/>
      <c r="AH32" s="28" t="s">
        <v>98</v>
      </c>
      <c r="AI32" s="28">
        <f>genericTrimCalc!AI32</f>
        <v>23.200000000000045</v>
      </c>
      <c r="AJ32" s="28">
        <f>genericTrimCalc!AJ32</f>
        <v>46.000000000000043</v>
      </c>
      <c r="AK32" s="28">
        <f>genericTrimCalc!AK32</f>
        <v>47.900000000000048</v>
      </c>
      <c r="AL32" s="28">
        <f>genericTrimCalc!AL32</f>
        <v>85.900000000000048</v>
      </c>
      <c r="AM32" s="28" t="e">
        <f>genericTrimCalc!AM32</f>
        <v>#N/A</v>
      </c>
      <c r="AN32" s="28" t="e">
        <f>genericTrimCalc!AN32</f>
        <v>#N/A</v>
      </c>
      <c r="AP32" s="28" t="str">
        <f t="shared" si="4"/>
        <v>11l</v>
      </c>
      <c r="AQ32" s="28">
        <f>genericTrimCalc!AQ32</f>
        <v>-222.70000000000005</v>
      </c>
      <c r="AR32" s="28">
        <f>genericTrimCalc!AR32</f>
        <v>-227.70000000000005</v>
      </c>
      <c r="AS32" s="28">
        <f>genericTrimCalc!AS32</f>
        <v>-208.70000000000005</v>
      </c>
      <c r="AT32" s="28">
        <f>genericTrimCalc!AT32</f>
        <v>-226.70000000000005</v>
      </c>
      <c r="AU32" s="28" t="e">
        <f>genericTrimCalc!AU32</f>
        <v>#N/A</v>
      </c>
      <c r="AV32" s="28" t="e">
        <f>genericTrimCalc!AV32</f>
        <v>#N/A</v>
      </c>
    </row>
    <row r="33" spans="11:48" ht="15.95" customHeight="1" thickBot="1" x14ac:dyDescent="0.3">
      <c r="K33" s="72"/>
      <c r="L33" s="82" t="s">
        <v>168</v>
      </c>
      <c r="M33" s="104" t="str">
        <f>M$5</f>
        <v>A</v>
      </c>
      <c r="N33" s="104" t="str">
        <f t="shared" ref="N33:P33" si="6">N$5</f>
        <v>B</v>
      </c>
      <c r="O33" s="104" t="str">
        <f t="shared" si="6"/>
        <v>C</v>
      </c>
      <c r="P33" s="105" t="str">
        <f t="shared" si="6"/>
        <v>D</v>
      </c>
      <c r="Q33" s="73"/>
      <c r="R33" s="61"/>
      <c r="S33" s="61" t="s">
        <v>161</v>
      </c>
      <c r="T33" s="61"/>
      <c r="U33" s="61"/>
      <c r="V33" s="61"/>
      <c r="W33" s="61"/>
      <c r="X33" s="61"/>
      <c r="Y33" s="61"/>
      <c r="Z33" s="66"/>
      <c r="AA33" s="66"/>
      <c r="AB33" s="66"/>
      <c r="AC33" s="66"/>
      <c r="AD33" s="66"/>
      <c r="AE33" s="61"/>
      <c r="AF33" s="74"/>
      <c r="AH33" s="28" t="s">
        <v>99</v>
      </c>
      <c r="AI33" s="28">
        <f>genericTrimCalc!AI33</f>
        <v>13.200000000000045</v>
      </c>
      <c r="AJ33" s="28">
        <f>genericTrimCalc!AJ33</f>
        <v>33.000000000000043</v>
      </c>
      <c r="AK33" s="28">
        <f>genericTrimCalc!AK33</f>
        <v>55.900000000000048</v>
      </c>
      <c r="AL33" s="28">
        <f>genericTrimCalc!AL33</f>
        <v>78.900000000000048</v>
      </c>
      <c r="AM33" s="28" t="e">
        <f>genericTrimCalc!AM33</f>
        <v>#N/A</v>
      </c>
      <c r="AN33" s="28" t="e">
        <f>genericTrimCalc!AN33</f>
        <v>#N/A</v>
      </c>
      <c r="AP33" s="28" t="str">
        <f t="shared" si="4"/>
        <v>12l</v>
      </c>
      <c r="AQ33" s="28">
        <f>genericTrimCalc!AQ33</f>
        <v>-232.70000000000005</v>
      </c>
      <c r="AR33" s="28">
        <f>genericTrimCalc!AR33</f>
        <v>-234.70000000000005</v>
      </c>
      <c r="AS33" s="28">
        <f>genericTrimCalc!AS33</f>
        <v>-236.70000000000005</v>
      </c>
      <c r="AT33" s="28">
        <f>genericTrimCalc!AT33</f>
        <v>-239.70000000000005</v>
      </c>
      <c r="AU33" s="28" t="e">
        <f>genericTrimCalc!AU33</f>
        <v>#N/A</v>
      </c>
      <c r="AV33" s="28" t="e">
        <f>genericTrimCalc!AV33</f>
        <v>#N/A</v>
      </c>
    </row>
    <row r="34" spans="11:48" ht="15.95" customHeight="1" x14ac:dyDescent="0.25">
      <c r="K34" s="72"/>
      <c r="L34" s="113">
        <f>$K6</f>
        <v>0</v>
      </c>
      <c r="M34" s="104" t="e">
        <f>M6-IF(ISNUMBER(T20),T20,VLOOKUP(T20,OTS!$G:$H,2,FALSE))</f>
        <v>#N/A</v>
      </c>
      <c r="N34" s="104" t="e">
        <f>N6-IF(ISNUMBER(U20),U20,VLOOKUP(U20,OTS!$G:$H,2,FALSE))</f>
        <v>#N/A</v>
      </c>
      <c r="O34" s="104" t="e">
        <f>O6-IF(ISNUMBER(V20),V20,VLOOKUP(V20,OTS!$G:$H,2,FALSE))</f>
        <v>#N/A</v>
      </c>
      <c r="P34" s="105" t="e">
        <f>P6-IF(ISNUMBER(W20),W20,VLOOKUP(W20,OTS!$G:$H,2,FALSE))</f>
        <v>#N/A</v>
      </c>
      <c r="Q34" s="73"/>
      <c r="R34" s="61"/>
      <c r="S34" s="61"/>
      <c r="T34" s="34" t="e">
        <f>IFERROR(-SIGN($L6)*M34-$L6*$T$3,#N/A)</f>
        <v>#N/A</v>
      </c>
      <c r="U34" s="34" t="e">
        <f t="shared" ref="U34:W34" si="7">IFERROR(-SIGN($L6)*N34-$L6*$T$3,#N/A)</f>
        <v>#N/A</v>
      </c>
      <c r="V34" s="34" t="e">
        <f t="shared" si="7"/>
        <v>#N/A</v>
      </c>
      <c r="W34" s="34" t="e">
        <f t="shared" si="7"/>
        <v>#N/A</v>
      </c>
      <c r="X34" s="61"/>
      <c r="Y34" s="61"/>
      <c r="Z34" s="66"/>
      <c r="AA34" s="66"/>
      <c r="AB34" s="66"/>
      <c r="AC34" s="66"/>
      <c r="AD34" s="66"/>
      <c r="AE34" s="61"/>
      <c r="AF34" s="74"/>
      <c r="AH34" s="28" t="str">
        <f>genericTrimCalc!AH34</f>
        <v/>
      </c>
      <c r="AI34" s="28" t="e">
        <f>genericTrimCalc!AI34</f>
        <v>#N/A</v>
      </c>
      <c r="AJ34" s="28" t="e">
        <f>genericTrimCalc!AJ34</f>
        <v>#N/A</v>
      </c>
      <c r="AK34" s="28" t="e">
        <f>genericTrimCalc!AK34</f>
        <v>#N/A</v>
      </c>
      <c r="AL34" s="28" t="e">
        <f>genericTrimCalc!AL34</f>
        <v>#N/A</v>
      </c>
      <c r="AM34" s="28" t="e">
        <f>genericTrimCalc!AM34</f>
        <v>#N/A</v>
      </c>
      <c r="AN34" s="28" t="e">
        <f>genericTrimCalc!AN34</f>
        <v>#N/A</v>
      </c>
      <c r="AP34" s="28" t="str">
        <f>genericTrimCalc!AP34</f>
        <v/>
      </c>
      <c r="AQ34" s="28" t="e">
        <f>genericTrimCalc!AQ34</f>
        <v>#N/A</v>
      </c>
      <c r="AR34" s="28" t="e">
        <f>genericTrimCalc!AR34</f>
        <v>#N/A</v>
      </c>
      <c r="AS34" s="28" t="e">
        <f>genericTrimCalc!AS34</f>
        <v>#N/A</v>
      </c>
      <c r="AT34" s="28" t="e">
        <f>genericTrimCalc!AT34</f>
        <v>#N/A</v>
      </c>
      <c r="AU34" s="28" t="e">
        <f>genericTrimCalc!AU34</f>
        <v>#N/A</v>
      </c>
      <c r="AV34" s="28" t="e">
        <f>genericTrimCalc!AV34</f>
        <v>#N/A</v>
      </c>
    </row>
    <row r="35" spans="11:48" ht="15.95" customHeight="1" x14ac:dyDescent="0.25">
      <c r="K35" s="72"/>
      <c r="L35" s="114" t="str">
        <f t="shared" ref="L35:L44" si="8">$K7</f>
        <v>4R</v>
      </c>
      <c r="M35" s="116" t="e">
        <f>M7-IF(ISNUMBER(T21),T21,VLOOKUP(T21,OTS!$G:$H,2,FALSE))</f>
        <v>#N/A</v>
      </c>
      <c r="N35" s="116" t="e">
        <f>N7-IF(ISNUMBER(U21),U21,VLOOKUP(U21,OTS!$G:$H,2,FALSE))</f>
        <v>#N/A</v>
      </c>
      <c r="O35" s="116" t="e">
        <f>O7-IF(ISNUMBER(V21),V21,VLOOKUP(V21,OTS!$G:$H,2,FALSE))</f>
        <v>#N/A</v>
      </c>
      <c r="P35" s="117" t="e">
        <f>P7-IF(ISNUMBER(W21),W21,VLOOKUP(W21,OTS!$G:$H,2,FALSE))</f>
        <v>#N/A</v>
      </c>
      <c r="Q35" s="73"/>
      <c r="R35" s="61"/>
      <c r="S35" s="61"/>
      <c r="T35" s="34" t="e">
        <f t="shared" ref="T35:T44" si="9">IFERROR(-SIGN($L7)*M35-$L7*$T$3,#N/A)</f>
        <v>#N/A</v>
      </c>
      <c r="U35" s="34" t="e">
        <f t="shared" ref="U35:U44" si="10">IFERROR(-SIGN($L7)*N35-$L7*$T$3,#N/A)</f>
        <v>#N/A</v>
      </c>
      <c r="V35" s="34" t="e">
        <f t="shared" ref="V35:V44" si="11">IFERROR(-SIGN($L7)*O35-$L7*$T$3,#N/A)</f>
        <v>#N/A</v>
      </c>
      <c r="W35" s="34" t="e">
        <f t="shared" ref="W35:W44" si="12">IFERROR(-SIGN($L7)*P35-$L7*$T$3,#N/A)</f>
        <v>#N/A</v>
      </c>
      <c r="X35" s="61"/>
      <c r="Y35" s="61"/>
      <c r="Z35" s="66"/>
      <c r="AA35" s="66"/>
      <c r="AB35" s="66"/>
      <c r="AC35" s="66"/>
      <c r="AD35" s="66"/>
      <c r="AE35" s="61"/>
      <c r="AF35" s="74"/>
      <c r="AH35" s="28" t="str">
        <f>genericTrimCalc!AH35</f>
        <v/>
      </c>
      <c r="AI35" s="28" t="e">
        <f>genericTrimCalc!AI35</f>
        <v>#N/A</v>
      </c>
      <c r="AJ35" s="28" t="e">
        <f>genericTrimCalc!AJ35</f>
        <v>#N/A</v>
      </c>
      <c r="AK35" s="28" t="e">
        <f>genericTrimCalc!AK35</f>
        <v>#N/A</v>
      </c>
      <c r="AL35" s="28" t="e">
        <f>genericTrimCalc!AL35</f>
        <v>#N/A</v>
      </c>
      <c r="AM35" s="28" t="e">
        <f>genericTrimCalc!AM35</f>
        <v>#N/A</v>
      </c>
      <c r="AN35" s="28" t="e">
        <f>genericTrimCalc!AN35</f>
        <v>#N/A</v>
      </c>
      <c r="AP35" s="28" t="str">
        <f>genericTrimCalc!AP35</f>
        <v/>
      </c>
      <c r="AQ35" s="28" t="e">
        <f>genericTrimCalc!AQ35</f>
        <v>#N/A</v>
      </c>
      <c r="AR35" s="28" t="e">
        <f>genericTrimCalc!AR35</f>
        <v>#N/A</v>
      </c>
      <c r="AS35" s="28" t="e">
        <f>genericTrimCalc!AS35</f>
        <v>#N/A</v>
      </c>
      <c r="AT35" s="28" t="e">
        <f>genericTrimCalc!AT35</f>
        <v>#N/A</v>
      </c>
      <c r="AU35" s="28" t="e">
        <f>genericTrimCalc!AU35</f>
        <v>#N/A</v>
      </c>
      <c r="AV35" s="28" t="e">
        <f>genericTrimCalc!AV35</f>
        <v>#N/A</v>
      </c>
    </row>
    <row r="36" spans="11:48" ht="15.95" customHeight="1" x14ac:dyDescent="0.25">
      <c r="K36" s="72"/>
      <c r="L36" s="114" t="str">
        <f t="shared" si="8"/>
        <v>3R</v>
      </c>
      <c r="M36" s="34">
        <f>M8-IF(ISNUMBER(T22),T22,VLOOKUP(T22,OTS!$G:$H,2,FALSE))</f>
        <v>14</v>
      </c>
      <c r="N36" s="34">
        <f>N8-IF(ISNUMBER(U22),U22,VLOOKUP(U22,OTS!$G:$H,2,FALSE))</f>
        <v>-1</v>
      </c>
      <c r="O36" s="34">
        <f>O8-IF(ISNUMBER(V22),V22,VLOOKUP(V22,OTS!$G:$H,2,FALSE))</f>
        <v>0</v>
      </c>
      <c r="P36" s="80" t="e">
        <f>P8-IF(ISNUMBER(W22),W22,VLOOKUP(W22,OTS!$G:$H,2,FALSE))</f>
        <v>#N/A</v>
      </c>
      <c r="Q36" s="73"/>
      <c r="R36" s="61"/>
      <c r="S36" s="61"/>
      <c r="T36" s="34">
        <f t="shared" si="9"/>
        <v>74</v>
      </c>
      <c r="U36" s="34">
        <f t="shared" si="10"/>
        <v>59</v>
      </c>
      <c r="V36" s="34">
        <f t="shared" si="11"/>
        <v>60</v>
      </c>
      <c r="W36" s="34" t="e">
        <f t="shared" si="12"/>
        <v>#N/A</v>
      </c>
      <c r="X36" s="61"/>
      <c r="Y36" s="61"/>
      <c r="Z36" s="66"/>
      <c r="AA36" s="66"/>
      <c r="AB36" s="66"/>
      <c r="AC36" s="66"/>
      <c r="AD36" s="66"/>
      <c r="AE36" s="61"/>
      <c r="AF36" s="74"/>
      <c r="AH36" s="28" t="str">
        <f>genericTrimCalc!AH36</f>
        <v/>
      </c>
      <c r="AI36" s="28" t="e">
        <f>genericTrimCalc!AI36</f>
        <v>#N/A</v>
      </c>
      <c r="AJ36" s="28" t="e">
        <f>genericTrimCalc!AJ36</f>
        <v>#N/A</v>
      </c>
      <c r="AK36" s="28" t="e">
        <f>genericTrimCalc!AK36</f>
        <v>#N/A</v>
      </c>
      <c r="AL36" s="28" t="e">
        <f>genericTrimCalc!AL36</f>
        <v>#N/A</v>
      </c>
      <c r="AM36" s="28" t="e">
        <f>genericTrimCalc!AM36</f>
        <v>#N/A</v>
      </c>
      <c r="AN36" s="28" t="e">
        <f>genericTrimCalc!AN36</f>
        <v>#N/A</v>
      </c>
      <c r="AP36" s="28" t="str">
        <f>genericTrimCalc!AP36</f>
        <v/>
      </c>
      <c r="AQ36" s="28" t="e">
        <f>genericTrimCalc!AQ36</f>
        <v>#N/A</v>
      </c>
      <c r="AR36" s="28" t="e">
        <f>genericTrimCalc!AR36</f>
        <v>#N/A</v>
      </c>
      <c r="AS36" s="28" t="e">
        <f>genericTrimCalc!AS36</f>
        <v>#N/A</v>
      </c>
      <c r="AT36" s="28" t="e">
        <f>genericTrimCalc!AT36</f>
        <v>#N/A</v>
      </c>
      <c r="AU36" s="28" t="e">
        <f>genericTrimCalc!AU36</f>
        <v>#N/A</v>
      </c>
      <c r="AV36" s="28" t="e">
        <f>genericTrimCalc!AV36</f>
        <v>#N/A</v>
      </c>
    </row>
    <row r="37" spans="11:48" ht="15.95" customHeight="1" x14ac:dyDescent="0.25">
      <c r="K37" s="72"/>
      <c r="L37" s="114" t="str">
        <f t="shared" si="8"/>
        <v>2R</v>
      </c>
      <c r="M37" s="34">
        <f>M9-IF(ISNUMBER(T23),T23,VLOOKUP(T23,OTS!$G:$H,2,FALSE))</f>
        <v>14</v>
      </c>
      <c r="N37" s="34">
        <f>N9-IF(ISNUMBER(U23),U23,VLOOKUP(U23,OTS!$G:$H,2,FALSE))</f>
        <v>2</v>
      </c>
      <c r="O37" s="34">
        <f>O9-IF(ISNUMBER(V23),V23,VLOOKUP(V23,OTS!$G:$H,2,FALSE))</f>
        <v>-3</v>
      </c>
      <c r="P37" s="80">
        <f>P9-IF(ISNUMBER(W23),W23,VLOOKUP(W23,OTS!$G:$H,2,FALSE))</f>
        <v>-2</v>
      </c>
      <c r="Q37" s="73"/>
      <c r="R37" s="61"/>
      <c r="S37" s="61"/>
      <c r="T37" s="34">
        <f t="shared" si="9"/>
        <v>54</v>
      </c>
      <c r="U37" s="34">
        <f t="shared" si="10"/>
        <v>42</v>
      </c>
      <c r="V37" s="34">
        <f t="shared" si="11"/>
        <v>37</v>
      </c>
      <c r="W37" s="34">
        <f t="shared" si="12"/>
        <v>38</v>
      </c>
      <c r="X37" s="61"/>
      <c r="Y37" s="61"/>
      <c r="Z37" s="66"/>
      <c r="AA37" s="66"/>
      <c r="AB37" s="66"/>
      <c r="AC37" s="66"/>
      <c r="AD37" s="66"/>
      <c r="AE37" s="61"/>
      <c r="AF37" s="74"/>
    </row>
    <row r="38" spans="11:48" ht="15.95" customHeight="1" x14ac:dyDescent="0.25">
      <c r="K38" s="72"/>
      <c r="L38" s="114" t="str">
        <f t="shared" si="8"/>
        <v>1R</v>
      </c>
      <c r="M38" s="34">
        <f>M10-IF(ISNUMBER(T24),T24,VLOOKUP(T24,OTS!$G:$H,2,FALSE))</f>
        <v>19</v>
      </c>
      <c r="N38" s="34">
        <f>N10-IF(ISNUMBER(U24),U24,VLOOKUP(U24,OTS!$G:$H,2,FALSE))</f>
        <v>11</v>
      </c>
      <c r="O38" s="34">
        <f>O10-IF(ISNUMBER(V24),V24,VLOOKUP(V24,OTS!$G:$H,2,FALSE))</f>
        <v>0</v>
      </c>
      <c r="P38" s="80">
        <f>P10-IF(ISNUMBER(W24),W24,VLOOKUP(W24,OTS!$G:$H,2,FALSE))</f>
        <v>-9</v>
      </c>
      <c r="Q38" s="73"/>
      <c r="R38" s="61"/>
      <c r="S38" s="61"/>
      <c r="T38" s="34">
        <f t="shared" si="9"/>
        <v>39</v>
      </c>
      <c r="U38" s="34">
        <f t="shared" si="10"/>
        <v>31</v>
      </c>
      <c r="V38" s="34">
        <f t="shared" si="11"/>
        <v>20</v>
      </c>
      <c r="W38" s="34">
        <f t="shared" si="12"/>
        <v>11</v>
      </c>
      <c r="X38" s="61"/>
      <c r="Y38" s="61"/>
      <c r="Z38" s="66"/>
      <c r="AA38" s="66"/>
      <c r="AB38" s="66"/>
      <c r="AC38" s="66"/>
      <c r="AD38" s="66"/>
      <c r="AE38" s="61"/>
      <c r="AF38" s="74"/>
    </row>
    <row r="39" spans="11:48" ht="15.95" customHeight="1" x14ac:dyDescent="0.25">
      <c r="K39" s="72"/>
      <c r="L39" s="114" t="str">
        <f t="shared" si="8"/>
        <v/>
      </c>
      <c r="M39" s="116" t="e">
        <f>M11-IF(ISNUMBER(T25),T25,VLOOKUP(T25,OTS!$G:$H,2,FALSE))</f>
        <v>#N/A</v>
      </c>
      <c r="N39" s="116" t="e">
        <f>N11-IF(ISNUMBER(U25),U25,VLOOKUP(U25,OTS!$G:$H,2,FALSE))</f>
        <v>#N/A</v>
      </c>
      <c r="O39" s="116" t="e">
        <f>O11-IF(ISNUMBER(V25),V25,VLOOKUP(V25,OTS!$G:$H,2,FALSE))</f>
        <v>#N/A</v>
      </c>
      <c r="P39" s="117" t="e">
        <f>P11-IF(ISNUMBER(W25),W25,VLOOKUP(W25,OTS!$G:$H,2,FALSE))</f>
        <v>#N/A</v>
      </c>
      <c r="Q39" s="73"/>
      <c r="R39" s="61"/>
      <c r="S39" s="61"/>
      <c r="T39" s="34" t="e">
        <f t="shared" si="9"/>
        <v>#N/A</v>
      </c>
      <c r="U39" s="34" t="e">
        <f t="shared" si="10"/>
        <v>#N/A</v>
      </c>
      <c r="V39" s="34" t="e">
        <f t="shared" si="11"/>
        <v>#N/A</v>
      </c>
      <c r="W39" s="34" t="e">
        <f t="shared" si="12"/>
        <v>#N/A</v>
      </c>
      <c r="X39" s="61"/>
      <c r="Y39" s="61"/>
      <c r="Z39" s="66"/>
      <c r="AA39" s="66"/>
      <c r="AB39" s="66"/>
      <c r="AC39" s="66"/>
      <c r="AD39" s="66"/>
      <c r="AE39" s="61"/>
      <c r="AF39" s="74"/>
    </row>
    <row r="40" spans="11:48" ht="15.95" customHeight="1" x14ac:dyDescent="0.25">
      <c r="K40" s="72"/>
      <c r="L40" s="114" t="str">
        <f t="shared" si="8"/>
        <v>1L</v>
      </c>
      <c r="M40" s="34">
        <f>M12-IF(ISNUMBER(T26),T26,VLOOKUP(T26,OTS!$G:$H,2,FALSE))</f>
        <v>23</v>
      </c>
      <c r="N40" s="34">
        <f>N12-IF(ISNUMBER(U26),U26,VLOOKUP(U26,OTS!$G:$H,2,FALSE))</f>
        <v>17</v>
      </c>
      <c r="O40" s="34">
        <f>O12-IF(ISNUMBER(V26),V26,VLOOKUP(V26,OTS!$G:$H,2,FALSE))</f>
        <v>0</v>
      </c>
      <c r="P40" s="80">
        <f>P12-IF(ISNUMBER(W26),W26,VLOOKUP(W26,OTS!$G:$H,2,FALSE))</f>
        <v>-6</v>
      </c>
      <c r="Q40" s="73"/>
      <c r="R40" s="61"/>
      <c r="S40" s="61"/>
      <c r="T40" s="34">
        <f t="shared" si="9"/>
        <v>-43</v>
      </c>
      <c r="U40" s="34">
        <f t="shared" si="10"/>
        <v>-37</v>
      </c>
      <c r="V40" s="34">
        <f t="shared" si="11"/>
        <v>-20</v>
      </c>
      <c r="W40" s="34">
        <f t="shared" si="12"/>
        <v>-14</v>
      </c>
      <c r="X40" s="61"/>
      <c r="Y40" s="61"/>
      <c r="Z40" s="66"/>
      <c r="AA40" s="66"/>
      <c r="AB40" s="66"/>
      <c r="AC40" s="66"/>
      <c r="AD40" s="66"/>
      <c r="AE40" s="61"/>
      <c r="AF40" s="74"/>
    </row>
    <row r="41" spans="11:48" ht="15.95" customHeight="1" x14ac:dyDescent="0.25">
      <c r="K41" s="72"/>
      <c r="L41" s="114" t="str">
        <f t="shared" si="8"/>
        <v>2L</v>
      </c>
      <c r="M41" s="34">
        <f>M13-IF(ISNUMBER(T27),T27,VLOOKUP(T27,OTS!$G:$H,2,FALSE))</f>
        <v>20</v>
      </c>
      <c r="N41" s="34">
        <f>N13-IF(ISNUMBER(U27),U27,VLOOKUP(U27,OTS!$G:$H,2,FALSE))</f>
        <v>9</v>
      </c>
      <c r="O41" s="34">
        <f>O13-IF(ISNUMBER(V27),V27,VLOOKUP(V27,OTS!$G:$H,2,FALSE))</f>
        <v>-3</v>
      </c>
      <c r="P41" s="80">
        <f>P13-IF(ISNUMBER(W27),W27,VLOOKUP(W27,OTS!$G:$H,2,FALSE))</f>
        <v>1</v>
      </c>
      <c r="Q41" s="73"/>
      <c r="R41" s="61"/>
      <c r="S41" s="61"/>
      <c r="T41" s="34">
        <f t="shared" si="9"/>
        <v>-60</v>
      </c>
      <c r="U41" s="34">
        <f t="shared" si="10"/>
        <v>-49</v>
      </c>
      <c r="V41" s="34">
        <f t="shared" si="11"/>
        <v>-37</v>
      </c>
      <c r="W41" s="34">
        <f t="shared" si="12"/>
        <v>-41</v>
      </c>
      <c r="X41" s="61"/>
      <c r="Y41" s="61"/>
      <c r="Z41" s="66"/>
      <c r="AA41" s="66"/>
      <c r="AB41" s="66"/>
      <c r="AC41" s="66"/>
      <c r="AD41" s="66"/>
      <c r="AE41" s="61"/>
      <c r="AF41" s="74"/>
    </row>
    <row r="42" spans="11:48" ht="15.95" customHeight="1" x14ac:dyDescent="0.25">
      <c r="K42" s="72"/>
      <c r="L42" s="114" t="str">
        <f t="shared" si="8"/>
        <v>3L</v>
      </c>
      <c r="M42" s="34">
        <f>M14-IF(ISNUMBER(T28),T28,VLOOKUP(T28,OTS!$G:$H,2,FALSE))</f>
        <v>14</v>
      </c>
      <c r="N42" s="34">
        <f>N14-IF(ISNUMBER(U28),U28,VLOOKUP(U28,OTS!$G:$H,2,FALSE))</f>
        <v>2</v>
      </c>
      <c r="O42" s="34">
        <f>O14-IF(ISNUMBER(V28),V28,VLOOKUP(V28,OTS!$G:$H,2,FALSE))</f>
        <v>1</v>
      </c>
      <c r="P42" s="80" t="e">
        <f>P14-IF(ISNUMBER(W28),W28,VLOOKUP(W28,OTS!$G:$H,2,FALSE))</f>
        <v>#N/A</v>
      </c>
      <c r="Q42" s="73"/>
      <c r="R42" s="61"/>
      <c r="S42" s="61"/>
      <c r="T42" s="34">
        <f t="shared" si="9"/>
        <v>-74</v>
      </c>
      <c r="U42" s="34">
        <f t="shared" si="10"/>
        <v>-62</v>
      </c>
      <c r="V42" s="34">
        <f t="shared" si="11"/>
        <v>-61</v>
      </c>
      <c r="W42" s="34" t="e">
        <f t="shared" si="12"/>
        <v>#N/A</v>
      </c>
      <c r="X42" s="61"/>
      <c r="Y42" s="61"/>
      <c r="Z42" s="66"/>
      <c r="AA42" s="66"/>
      <c r="AB42" s="66"/>
      <c r="AC42" s="66"/>
      <c r="AD42" s="66"/>
      <c r="AE42" s="61"/>
      <c r="AF42" s="74"/>
    </row>
    <row r="43" spans="11:48" ht="15.95" customHeight="1" x14ac:dyDescent="0.25">
      <c r="K43" s="72"/>
      <c r="L43" s="114" t="str">
        <f t="shared" si="8"/>
        <v>4L</v>
      </c>
      <c r="M43" s="116" t="e">
        <f>M15-IF(ISNUMBER(T29),T29,VLOOKUP(T29,OTS!$G:$H,2,FALSE))</f>
        <v>#N/A</v>
      </c>
      <c r="N43" s="116" t="e">
        <f>N15-IF(ISNUMBER(U29),U29,VLOOKUP(U29,OTS!$G:$H,2,FALSE))</f>
        <v>#N/A</v>
      </c>
      <c r="O43" s="116" t="e">
        <f>O15-IF(ISNUMBER(V29),V29,VLOOKUP(V29,OTS!$G:$H,2,FALSE))</f>
        <v>#N/A</v>
      </c>
      <c r="P43" s="117" t="e">
        <f>P15-IF(ISNUMBER(W29),W29,VLOOKUP(W29,OTS!$G:$H,2,FALSE))</f>
        <v>#N/A</v>
      </c>
      <c r="Q43" s="73"/>
      <c r="R43" s="61"/>
      <c r="S43" s="61"/>
      <c r="T43" s="34" t="e">
        <f t="shared" si="9"/>
        <v>#N/A</v>
      </c>
      <c r="U43" s="34" t="e">
        <f t="shared" si="10"/>
        <v>#N/A</v>
      </c>
      <c r="V43" s="34" t="e">
        <f t="shared" si="11"/>
        <v>#N/A</v>
      </c>
      <c r="W43" s="34" t="e">
        <f t="shared" si="12"/>
        <v>#N/A</v>
      </c>
      <c r="X43" s="61"/>
      <c r="Y43" s="61"/>
      <c r="Z43" s="66"/>
      <c r="AA43" s="66"/>
      <c r="AB43" s="66"/>
      <c r="AC43" s="66"/>
      <c r="AD43" s="66"/>
      <c r="AE43" s="61"/>
      <c r="AF43" s="74"/>
    </row>
    <row r="44" spans="11:48" ht="15.95" customHeight="1" thickBot="1" x14ac:dyDescent="0.3">
      <c r="K44" s="72"/>
      <c r="L44" s="115">
        <f t="shared" si="8"/>
        <v>0</v>
      </c>
      <c r="M44" s="118" t="e">
        <f>M16-IF(ISNUMBER(T30),T30,VLOOKUP(T30,OTS!$G:$H,2,FALSE))</f>
        <v>#N/A</v>
      </c>
      <c r="N44" s="118" t="e">
        <f>N16-IF(ISNUMBER(U30),U30,VLOOKUP(U30,OTS!$G:$H,2,FALSE))</f>
        <v>#N/A</v>
      </c>
      <c r="O44" s="118" t="e">
        <f>O16-IF(ISNUMBER(V30),V30,VLOOKUP(V30,OTS!$G:$H,2,FALSE))</f>
        <v>#N/A</v>
      </c>
      <c r="P44" s="119" t="e">
        <f>P16-IF(ISNUMBER(W30),W30,VLOOKUP(W30,OTS!$G:$H,2,FALSE))</f>
        <v>#N/A</v>
      </c>
      <c r="Q44" s="73"/>
      <c r="R44" s="61"/>
      <c r="S44" s="61"/>
      <c r="T44" s="34" t="e">
        <f t="shared" si="9"/>
        <v>#N/A</v>
      </c>
      <c r="U44" s="34" t="e">
        <f t="shared" si="10"/>
        <v>#N/A</v>
      </c>
      <c r="V44" s="34" t="e">
        <f t="shared" si="11"/>
        <v>#N/A</v>
      </c>
      <c r="W44" s="34" t="e">
        <f t="shared" si="12"/>
        <v>#N/A</v>
      </c>
      <c r="X44" s="61"/>
      <c r="Y44" s="61"/>
      <c r="Z44" s="66"/>
      <c r="AA44" s="66"/>
      <c r="AB44" s="66"/>
      <c r="AC44" s="66"/>
      <c r="AD44" s="66"/>
      <c r="AE44" s="61"/>
      <c r="AF44" s="74"/>
    </row>
    <row r="45" spans="11:48" ht="15.95" customHeight="1" x14ac:dyDescent="0.25">
      <c r="K45" s="72"/>
      <c r="L45" s="73"/>
      <c r="M45" s="73"/>
      <c r="N45" s="73"/>
      <c r="O45" s="73"/>
      <c r="P45" s="73"/>
      <c r="Q45" s="73"/>
      <c r="R45" s="61"/>
      <c r="S45" s="61"/>
      <c r="T45" s="61"/>
      <c r="U45" s="61"/>
      <c r="V45" s="61"/>
      <c r="W45" s="61"/>
      <c r="X45" s="61"/>
      <c r="Y45" s="61"/>
      <c r="Z45" s="66"/>
      <c r="AA45" s="66"/>
      <c r="AB45" s="66"/>
      <c r="AC45" s="66"/>
      <c r="AD45" s="66"/>
      <c r="AE45" s="61"/>
      <c r="AF45" s="74"/>
    </row>
    <row r="46" spans="11:48" ht="15.95" customHeight="1" thickBot="1" x14ac:dyDescent="0.3">
      <c r="K46" s="72"/>
      <c r="L46" s="73"/>
      <c r="M46" s="73"/>
      <c r="N46" s="73"/>
      <c r="O46" s="73"/>
      <c r="P46" s="73"/>
      <c r="Q46" s="73"/>
      <c r="R46" s="61"/>
      <c r="S46" s="61"/>
      <c r="T46" s="61"/>
      <c r="U46" s="61"/>
      <c r="V46" s="61"/>
      <c r="W46" s="61"/>
      <c r="X46" s="61"/>
      <c r="Y46" s="61"/>
      <c r="Z46" s="66"/>
      <c r="AA46" s="66"/>
      <c r="AB46" s="66"/>
      <c r="AC46" s="66"/>
      <c r="AD46" s="66"/>
      <c r="AE46" s="61"/>
      <c r="AF46" s="74"/>
    </row>
    <row r="47" spans="11:48" ht="15.95" customHeight="1" thickBot="1" x14ac:dyDescent="0.3">
      <c r="K47" s="72"/>
      <c r="L47" s="73"/>
      <c r="M47" s="73"/>
      <c r="N47" s="73"/>
      <c r="O47" s="73"/>
      <c r="P47" s="73"/>
      <c r="Q47" s="73"/>
      <c r="R47" s="65"/>
      <c r="S47" s="94"/>
      <c r="T47" s="125" t="str">
        <f>M$5</f>
        <v>A</v>
      </c>
      <c r="U47" s="125" t="str">
        <f>N$5</f>
        <v>B</v>
      </c>
      <c r="V47" s="125" t="str">
        <f>O$5</f>
        <v>C</v>
      </c>
      <c r="W47" s="126" t="str">
        <f>P$5</f>
        <v>D</v>
      </c>
      <c r="X47" s="65"/>
      <c r="Y47" s="61"/>
      <c r="Z47" s="66"/>
      <c r="AA47" s="66"/>
      <c r="AB47" s="66"/>
      <c r="AC47" s="66"/>
      <c r="AD47" s="66"/>
      <c r="AE47" s="61"/>
      <c r="AF47" s="74"/>
    </row>
    <row r="48" spans="11:48" ht="15.95" customHeight="1" x14ac:dyDescent="0.25">
      <c r="K48" s="72"/>
      <c r="L48" s="73"/>
      <c r="M48" s="73"/>
      <c r="N48" s="73"/>
      <c r="O48" s="73"/>
      <c r="P48" s="73"/>
      <c r="Q48" s="73"/>
      <c r="R48" s="65"/>
      <c r="S48" s="123"/>
      <c r="T48" s="95"/>
      <c r="U48" s="96"/>
      <c r="V48" s="96"/>
      <c r="W48" s="97"/>
      <c r="X48" s="65"/>
      <c r="Y48" s="61"/>
      <c r="Z48" s="66"/>
      <c r="AA48" s="66"/>
      <c r="AB48" s="66"/>
      <c r="AC48" s="66"/>
      <c r="AD48" s="66"/>
      <c r="AE48" s="61"/>
      <c r="AF48" s="74"/>
    </row>
    <row r="49" spans="11:32" ht="15.95" customHeight="1" x14ac:dyDescent="0.25">
      <c r="K49" s="72"/>
      <c r="L49" s="73"/>
      <c r="M49" s="73"/>
      <c r="N49" s="127" t="s">
        <v>204</v>
      </c>
      <c r="O49" s="73" t="s">
        <v>205</v>
      </c>
      <c r="P49" s="73"/>
      <c r="Q49" s="73"/>
      <c r="R49" s="65"/>
      <c r="S49" s="123"/>
      <c r="T49" s="98"/>
      <c r="U49" s="99"/>
      <c r="V49" s="99"/>
      <c r="W49" s="100"/>
      <c r="X49" s="65"/>
      <c r="Y49" s="61"/>
      <c r="Z49" s="66"/>
      <c r="AA49" s="66"/>
      <c r="AB49" s="66"/>
      <c r="AC49" s="66"/>
      <c r="AD49" s="66"/>
      <c r="AE49" s="61"/>
      <c r="AF49" s="74"/>
    </row>
    <row r="50" spans="11:32" ht="15.95" customHeight="1" x14ac:dyDescent="0.25">
      <c r="K50" s="72"/>
      <c r="L50" s="73"/>
      <c r="M50" s="73"/>
      <c r="N50" s="73">
        <f>OTS!$H2</f>
        <v>0</v>
      </c>
      <c r="O50" s="73" t="str">
        <f>OTS!$G2</f>
        <v>I</v>
      </c>
      <c r="P50" s="73"/>
      <c r="Q50" s="73"/>
      <c r="R50" s="65"/>
      <c r="S50" s="123" t="str">
        <f t="shared" ref="S50:S56" si="13">$K8</f>
        <v>3R</v>
      </c>
      <c r="T50" s="42" t="s">
        <v>125</v>
      </c>
      <c r="U50" s="40">
        <v>2</v>
      </c>
      <c r="V50" s="40">
        <v>0</v>
      </c>
      <c r="W50" s="41">
        <v>0</v>
      </c>
      <c r="X50" s="65"/>
      <c r="Y50" s="61"/>
      <c r="Z50" s="66"/>
      <c r="AA50" s="66"/>
      <c r="AB50" s="66"/>
      <c r="AC50" s="66"/>
      <c r="AD50" s="66"/>
      <c r="AE50" s="61"/>
      <c r="AF50" s="74"/>
    </row>
    <row r="51" spans="11:32" ht="15.95" customHeight="1" x14ac:dyDescent="0.25">
      <c r="K51" s="72"/>
      <c r="L51" s="73"/>
      <c r="M51" s="73"/>
      <c r="N51" s="73">
        <f>OTS!$H3</f>
        <v>-5</v>
      </c>
      <c r="O51" s="73" t="str">
        <f>OTS!$G3</f>
        <v>I'</v>
      </c>
      <c r="P51" s="73"/>
      <c r="Q51" s="73"/>
      <c r="R51" s="65"/>
      <c r="S51" s="123" t="str">
        <f t="shared" si="13"/>
        <v>2R</v>
      </c>
      <c r="T51" s="42">
        <v>-17</v>
      </c>
      <c r="U51" s="40">
        <v>-4</v>
      </c>
      <c r="V51" s="40">
        <v>1</v>
      </c>
      <c r="W51" s="41">
        <v>0</v>
      </c>
      <c r="X51" s="65"/>
      <c r="Y51" s="61"/>
      <c r="Z51" s="66"/>
      <c r="AA51" s="66"/>
      <c r="AB51" s="66"/>
      <c r="AC51" s="66"/>
      <c r="AD51" s="66"/>
      <c r="AE51" s="61"/>
      <c r="AF51" s="74"/>
    </row>
    <row r="52" spans="11:32" ht="15.95" customHeight="1" x14ac:dyDescent="0.25">
      <c r="K52" s="72"/>
      <c r="L52" s="73"/>
      <c r="M52" s="73"/>
      <c r="N52" s="73">
        <f>OTS!$H4</f>
        <v>-9</v>
      </c>
      <c r="O52" s="73" t="str">
        <f>OTS!$G4</f>
        <v>V</v>
      </c>
      <c r="P52" s="73"/>
      <c r="Q52" s="75" t="s">
        <v>206</v>
      </c>
      <c r="R52" s="65"/>
      <c r="S52" s="123" t="str">
        <f t="shared" si="13"/>
        <v>1R</v>
      </c>
      <c r="T52" s="42">
        <v>-32</v>
      </c>
      <c r="U52" s="40" t="s">
        <v>143</v>
      </c>
      <c r="V52" s="40" t="s">
        <v>124</v>
      </c>
      <c r="W52" s="41" t="s">
        <v>123</v>
      </c>
      <c r="X52" s="65"/>
      <c r="Y52" s="61"/>
      <c r="Z52" s="66"/>
      <c r="AA52" s="66"/>
      <c r="AB52" s="66"/>
      <c r="AC52" s="66"/>
      <c r="AD52" s="66"/>
      <c r="AE52" s="61"/>
      <c r="AF52" s="74"/>
    </row>
    <row r="53" spans="11:32" ht="15.95" customHeight="1" x14ac:dyDescent="0.25">
      <c r="K53" s="72"/>
      <c r="L53" s="73"/>
      <c r="M53" s="73"/>
      <c r="N53" s="73">
        <f>OTS!$H5</f>
        <v>-14</v>
      </c>
      <c r="O53" s="73" t="str">
        <f>OTS!$G5</f>
        <v>H</v>
      </c>
      <c r="P53" s="73"/>
      <c r="Q53" s="76" t="s">
        <v>142</v>
      </c>
      <c r="R53" s="65"/>
      <c r="S53" s="123" t="str">
        <f t="shared" si="13"/>
        <v/>
      </c>
      <c r="T53" s="42"/>
      <c r="U53" s="40"/>
      <c r="V53" s="40"/>
      <c r="W53" s="41"/>
      <c r="X53" s="65"/>
      <c r="Y53" s="61"/>
      <c r="Z53" s="66"/>
      <c r="AA53" s="66"/>
      <c r="AB53" s="66"/>
      <c r="AC53" s="66"/>
      <c r="AD53" s="66"/>
      <c r="AE53" s="61"/>
      <c r="AF53" s="74"/>
    </row>
    <row r="54" spans="11:32" ht="15.95" customHeight="1" x14ac:dyDescent="0.25">
      <c r="K54" s="72"/>
      <c r="L54" s="73"/>
      <c r="M54" s="73"/>
      <c r="N54" s="73">
        <f>OTS!$H6</f>
        <v>-19</v>
      </c>
      <c r="O54" s="73" t="str">
        <f>OTS!$G6</f>
        <v>H'</v>
      </c>
      <c r="P54" s="73"/>
      <c r="Q54" s="75" t="s">
        <v>141</v>
      </c>
      <c r="R54" s="65"/>
      <c r="S54" s="123" t="str">
        <f t="shared" si="13"/>
        <v>1L</v>
      </c>
      <c r="T54" s="42" t="s">
        <v>192</v>
      </c>
      <c r="U54" s="40" t="s">
        <v>191</v>
      </c>
      <c r="V54" s="40" t="s">
        <v>190</v>
      </c>
      <c r="W54" s="41" t="s">
        <v>123</v>
      </c>
      <c r="X54" s="65"/>
      <c r="Y54" s="61"/>
      <c r="Z54" s="66"/>
      <c r="AA54" s="66"/>
      <c r="AB54" s="66"/>
      <c r="AC54" s="66"/>
      <c r="AD54" s="66"/>
      <c r="AE54" s="61"/>
      <c r="AF54" s="74"/>
    </row>
    <row r="55" spans="11:32" ht="15.95" customHeight="1" x14ac:dyDescent="0.25">
      <c r="K55" s="72"/>
      <c r="L55" s="73"/>
      <c r="M55" s="73"/>
      <c r="N55" s="73">
        <f>OTS!$H7</f>
        <v>-23</v>
      </c>
      <c r="O55" s="73" t="str">
        <f>OTS!$G7</f>
        <v>HI</v>
      </c>
      <c r="P55" s="73"/>
      <c r="Q55" s="73"/>
      <c r="R55" s="65"/>
      <c r="S55" s="123" t="str">
        <f t="shared" si="13"/>
        <v>2L</v>
      </c>
      <c r="T55" s="42" t="s">
        <v>123</v>
      </c>
      <c r="U55" s="40" t="s">
        <v>123</v>
      </c>
      <c r="V55" s="40" t="s">
        <v>135</v>
      </c>
      <c r="W55" s="41" t="s">
        <v>123</v>
      </c>
      <c r="X55" s="65"/>
      <c r="Y55" s="61"/>
      <c r="Z55" s="66"/>
      <c r="AA55" s="66"/>
      <c r="AB55" s="66"/>
      <c r="AC55" s="66"/>
      <c r="AD55" s="66"/>
      <c r="AE55" s="61"/>
      <c r="AF55" s="74"/>
    </row>
    <row r="56" spans="11:32" ht="15.95" customHeight="1" x14ac:dyDescent="0.25">
      <c r="K56" s="72"/>
      <c r="L56" s="73"/>
      <c r="M56" s="73"/>
      <c r="N56" s="73">
        <f>OTS!$H8</f>
        <v>-28</v>
      </c>
      <c r="O56" s="73" t="str">
        <f>OTS!$G8</f>
        <v>HI'</v>
      </c>
      <c r="P56" s="73"/>
      <c r="Q56" s="73"/>
      <c r="R56" s="65"/>
      <c r="S56" s="123" t="str">
        <f t="shared" si="13"/>
        <v>3L</v>
      </c>
      <c r="T56" s="42" t="s">
        <v>123</v>
      </c>
      <c r="U56" s="40" t="s">
        <v>123</v>
      </c>
      <c r="V56" s="40" t="s">
        <v>123</v>
      </c>
      <c r="W56" s="41" t="s">
        <v>123</v>
      </c>
      <c r="X56" s="65"/>
      <c r="Y56" s="61"/>
      <c r="Z56" s="66"/>
      <c r="AA56" s="66"/>
      <c r="AB56" s="66"/>
      <c r="AC56" s="66"/>
      <c r="AD56" s="66"/>
      <c r="AE56" s="61"/>
      <c r="AF56" s="74"/>
    </row>
    <row r="57" spans="11:32" ht="15.95" customHeight="1" x14ac:dyDescent="0.25">
      <c r="K57" s="72"/>
      <c r="L57" s="73"/>
      <c r="M57" s="73"/>
      <c r="N57" s="73"/>
      <c r="O57" s="73"/>
      <c r="P57" s="73"/>
      <c r="Q57" s="73"/>
      <c r="R57" s="65"/>
      <c r="S57" s="123"/>
      <c r="T57" s="98"/>
      <c r="U57" s="99"/>
      <c r="V57" s="99"/>
      <c r="W57" s="100"/>
      <c r="X57" s="65"/>
      <c r="Y57" s="61"/>
      <c r="Z57" s="66"/>
      <c r="AA57" s="66"/>
      <c r="AB57" s="66"/>
      <c r="AC57" s="66"/>
      <c r="AD57" s="66"/>
      <c r="AE57" s="61"/>
      <c r="AF57" s="74"/>
    </row>
    <row r="58" spans="11:32" ht="15.95" customHeight="1" thickBot="1" x14ac:dyDescent="0.3">
      <c r="K58" s="72"/>
      <c r="L58" s="73"/>
      <c r="M58" s="73"/>
      <c r="N58" s="73"/>
      <c r="O58" s="73"/>
      <c r="P58" s="73"/>
      <c r="Q58" s="73"/>
      <c r="R58" s="65"/>
      <c r="S58" s="124"/>
      <c r="T58" s="101"/>
      <c r="U58" s="102"/>
      <c r="V58" s="102"/>
      <c r="W58" s="103"/>
      <c r="X58" s="65"/>
      <c r="Y58" s="61"/>
      <c r="Z58" s="66"/>
      <c r="AA58" s="66"/>
      <c r="AB58" s="66"/>
      <c r="AC58" s="66"/>
      <c r="AD58" s="66"/>
      <c r="AE58" s="61"/>
      <c r="AF58" s="74"/>
    </row>
    <row r="59" spans="11:32" ht="15.95" customHeight="1" x14ac:dyDescent="0.25">
      <c r="K59" s="72"/>
      <c r="L59" s="73"/>
      <c r="M59" s="73"/>
      <c r="N59" s="73"/>
      <c r="O59" s="73"/>
      <c r="P59" s="73"/>
      <c r="Q59" s="73"/>
      <c r="R59" s="61"/>
      <c r="S59" s="61"/>
      <c r="T59" s="61"/>
      <c r="U59" s="61"/>
      <c r="V59" s="61"/>
      <c r="W59" s="61"/>
      <c r="X59" s="61"/>
      <c r="Y59" s="61"/>
      <c r="Z59" s="66"/>
      <c r="AA59" s="66"/>
      <c r="AB59" s="66"/>
      <c r="AC59" s="66"/>
      <c r="AD59" s="66"/>
      <c r="AE59" s="61"/>
      <c r="AF59" s="74"/>
    </row>
    <row r="60" spans="11:32" ht="15.95" customHeight="1" thickBot="1" x14ac:dyDescent="0.3">
      <c r="K60" s="72"/>
      <c r="L60" s="73"/>
      <c r="M60" s="73"/>
      <c r="N60" s="73"/>
      <c r="O60" s="73"/>
      <c r="P60" s="73"/>
      <c r="Q60" s="73"/>
      <c r="R60" s="61"/>
      <c r="S60" s="61"/>
      <c r="T60" s="61"/>
      <c r="U60" s="61"/>
      <c r="V60" s="61"/>
      <c r="W60" s="61"/>
      <c r="X60" s="61"/>
      <c r="Y60" s="61"/>
      <c r="Z60" s="66"/>
      <c r="AA60" s="66"/>
      <c r="AB60" s="66"/>
      <c r="AC60" s="66"/>
      <c r="AD60" s="66"/>
      <c r="AE60" s="61"/>
      <c r="AF60" s="74"/>
    </row>
    <row r="61" spans="11:32" ht="15.95" customHeight="1" thickBot="1" x14ac:dyDescent="0.3">
      <c r="K61" s="72"/>
      <c r="L61" s="82" t="s">
        <v>167</v>
      </c>
      <c r="M61" s="104" t="str">
        <f>M$5</f>
        <v>A</v>
      </c>
      <c r="N61" s="104" t="str">
        <f t="shared" ref="N61:P61" si="14">N$5</f>
        <v>B</v>
      </c>
      <c r="O61" s="104" t="str">
        <f t="shared" si="14"/>
        <v>C</v>
      </c>
      <c r="P61" s="105" t="str">
        <f t="shared" si="14"/>
        <v>D</v>
      </c>
      <c r="Q61" s="73"/>
      <c r="R61" s="61"/>
      <c r="S61" s="61" t="s">
        <v>162</v>
      </c>
      <c r="T61" s="61"/>
      <c r="U61" s="61"/>
      <c r="V61" s="61"/>
      <c r="W61" s="61"/>
      <c r="X61" s="61"/>
      <c r="Y61" s="61"/>
      <c r="Z61" s="66" t="s">
        <v>166</v>
      </c>
      <c r="AA61" s="66"/>
      <c r="AB61" s="66"/>
      <c r="AC61" s="66"/>
      <c r="AD61" s="66"/>
      <c r="AE61" s="61"/>
      <c r="AF61" s="74"/>
    </row>
    <row r="62" spans="11:32" ht="15.95" customHeight="1" x14ac:dyDescent="0.25">
      <c r="K62" s="72"/>
      <c r="L62" s="113">
        <f>$L34</f>
        <v>0</v>
      </c>
      <c r="M62" s="104" t="e">
        <f>M34+IF(ISNUMBER(T48),T48,VLOOKUP(T48,OTS!$G:$H,2,FALSE))</f>
        <v>#N/A</v>
      </c>
      <c r="N62" s="104" t="e">
        <f>N34+IF(ISNUMBER(U48),U48,VLOOKUP(U48,OTS!$G:$H,2,FALSE))</f>
        <v>#N/A</v>
      </c>
      <c r="O62" s="104" t="e">
        <f>O34+IF(ISNUMBER(V48),V48,VLOOKUP(V48,OTS!$G:$H,2,FALSE))</f>
        <v>#N/A</v>
      </c>
      <c r="P62" s="105" t="e">
        <f>P34+IF(ISNUMBER(W48),W48,VLOOKUP(W48,OTS!$G:$H,2,FALSE))</f>
        <v>#N/A</v>
      </c>
      <c r="Q62" s="73"/>
      <c r="R62" s="61"/>
      <c r="S62" s="61"/>
      <c r="T62" s="34" t="e">
        <f>IFERROR(-SIGN($L6)*M62-$L6*$T$3,#N/A)</f>
        <v>#N/A</v>
      </c>
      <c r="U62" s="34" t="e">
        <f t="shared" ref="U62:W72" si="15">IFERROR(-SIGN($L6)*N62-$L6*$T$3,#N/A)</f>
        <v>#N/A</v>
      </c>
      <c r="V62" s="34" t="e">
        <f t="shared" si="15"/>
        <v>#N/A</v>
      </c>
      <c r="W62" s="34" t="e">
        <f t="shared" si="15"/>
        <v>#N/A</v>
      </c>
      <c r="X62" s="61"/>
      <c r="Y62" s="61"/>
      <c r="Z62" s="66"/>
      <c r="AA62" s="66" t="e">
        <f t="shared" ref="AA62:AD72" si="16">IFERROR(M62+AA$3,#N/A)</f>
        <v>#N/A</v>
      </c>
      <c r="AB62" s="66" t="e">
        <f t="shared" si="16"/>
        <v>#N/A</v>
      </c>
      <c r="AC62" s="66" t="e">
        <f t="shared" si="16"/>
        <v>#N/A</v>
      </c>
      <c r="AD62" s="66" t="e">
        <f t="shared" si="16"/>
        <v>#N/A</v>
      </c>
      <c r="AE62" s="61"/>
      <c r="AF62" s="74"/>
    </row>
    <row r="63" spans="11:32" ht="15.95" customHeight="1" x14ac:dyDescent="0.25">
      <c r="K63" s="72"/>
      <c r="L63" s="114" t="str">
        <f t="shared" ref="L63:L72" si="17">$L35</f>
        <v>4R</v>
      </c>
      <c r="M63" s="116" t="e">
        <f>M35+IF(ISNUMBER(T49),T49,VLOOKUP(T49,OTS!$G:$H,2,FALSE))</f>
        <v>#N/A</v>
      </c>
      <c r="N63" s="116" t="e">
        <f>N35+IF(ISNUMBER(U49),U49,VLOOKUP(U49,OTS!$G:$H,2,FALSE))</f>
        <v>#N/A</v>
      </c>
      <c r="O63" s="116" t="e">
        <f>O35+IF(ISNUMBER(V49),V49,VLOOKUP(V49,OTS!$G:$H,2,FALSE))</f>
        <v>#N/A</v>
      </c>
      <c r="P63" s="117" t="e">
        <f>P35+IF(ISNUMBER(W49),W49,VLOOKUP(W49,OTS!$G:$H,2,FALSE))</f>
        <v>#N/A</v>
      </c>
      <c r="Q63" s="73"/>
      <c r="R63" s="61"/>
      <c r="S63" s="61"/>
      <c r="T63" s="34" t="e">
        <f t="shared" ref="T63:T72" si="18">IFERROR(-SIGN($L7)*M63-$L7*$T$3,#N/A)</f>
        <v>#N/A</v>
      </c>
      <c r="U63" s="34" t="e">
        <f t="shared" si="15"/>
        <v>#N/A</v>
      </c>
      <c r="V63" s="34" t="e">
        <f t="shared" si="15"/>
        <v>#N/A</v>
      </c>
      <c r="W63" s="34" t="e">
        <f t="shared" si="15"/>
        <v>#N/A</v>
      </c>
      <c r="X63" s="61"/>
      <c r="Y63" s="61"/>
      <c r="Z63" s="66"/>
      <c r="AA63" s="66" t="e">
        <f t="shared" si="16"/>
        <v>#N/A</v>
      </c>
      <c r="AB63" s="66" t="e">
        <f t="shared" si="16"/>
        <v>#N/A</v>
      </c>
      <c r="AC63" s="66" t="e">
        <f t="shared" si="16"/>
        <v>#N/A</v>
      </c>
      <c r="AD63" s="66" t="e">
        <f t="shared" si="16"/>
        <v>#N/A</v>
      </c>
      <c r="AE63" s="61"/>
      <c r="AF63" s="74"/>
    </row>
    <row r="64" spans="11:32" ht="15.95" customHeight="1" x14ac:dyDescent="0.25">
      <c r="K64" s="72"/>
      <c r="L64" s="114" t="str">
        <f t="shared" si="17"/>
        <v>3R</v>
      </c>
      <c r="M64" s="34">
        <f>M36+IF(ISNUMBER(T50),T50,VLOOKUP(T50,OTS!$G:$H,2,FALSE))</f>
        <v>0</v>
      </c>
      <c r="N64" s="34">
        <f>N36+IF(ISNUMBER(U50),U50,VLOOKUP(U50,OTS!$G:$H,2,FALSE))</f>
        <v>1</v>
      </c>
      <c r="O64" s="34">
        <f>O36+IF(ISNUMBER(V50),V50,VLOOKUP(V50,OTS!$G:$H,2,FALSE))</f>
        <v>0</v>
      </c>
      <c r="P64" s="80" t="e">
        <f>P36+IF(ISNUMBER(W50),W50,VLOOKUP(W50,OTS!$G:$H,2,FALSE))</f>
        <v>#N/A</v>
      </c>
      <c r="Q64" s="73"/>
      <c r="R64" s="61"/>
      <c r="S64" s="61"/>
      <c r="T64" s="34">
        <f t="shared" si="18"/>
        <v>60</v>
      </c>
      <c r="U64" s="34">
        <f t="shared" si="15"/>
        <v>61</v>
      </c>
      <c r="V64" s="34">
        <f t="shared" si="15"/>
        <v>60</v>
      </c>
      <c r="W64" s="34" t="e">
        <f t="shared" si="15"/>
        <v>#N/A</v>
      </c>
      <c r="X64" s="61"/>
      <c r="Y64" s="61"/>
      <c r="Z64" s="66"/>
      <c r="AA64" s="66">
        <f t="shared" si="16"/>
        <v>20</v>
      </c>
      <c r="AB64" s="66">
        <f t="shared" si="16"/>
        <v>41</v>
      </c>
      <c r="AC64" s="66">
        <f t="shared" si="16"/>
        <v>60</v>
      </c>
      <c r="AD64" s="66" t="e">
        <f t="shared" si="16"/>
        <v>#N/A</v>
      </c>
      <c r="AE64" s="61"/>
      <c r="AF64" s="74"/>
    </row>
    <row r="65" spans="11:32" ht="15.95" customHeight="1" x14ac:dyDescent="0.25">
      <c r="K65" s="72"/>
      <c r="L65" s="114" t="str">
        <f t="shared" si="17"/>
        <v>2R</v>
      </c>
      <c r="M65" s="34">
        <f>M37+IF(ISNUMBER(T51),T51,VLOOKUP(T51,OTS!$G:$H,2,FALSE))</f>
        <v>-3</v>
      </c>
      <c r="N65" s="34">
        <f>N37+IF(ISNUMBER(U51),U51,VLOOKUP(U51,OTS!$G:$H,2,FALSE))</f>
        <v>-2</v>
      </c>
      <c r="O65" s="34">
        <f>O37+IF(ISNUMBER(V51),V51,VLOOKUP(V51,OTS!$G:$H,2,FALSE))</f>
        <v>-2</v>
      </c>
      <c r="P65" s="80">
        <f>P37+IF(ISNUMBER(W51),W51,VLOOKUP(W51,OTS!$G:$H,2,FALSE))</f>
        <v>-2</v>
      </c>
      <c r="Q65" s="73"/>
      <c r="R65" s="61"/>
      <c r="S65" s="61"/>
      <c r="T65" s="34">
        <f t="shared" si="18"/>
        <v>37</v>
      </c>
      <c r="U65" s="34">
        <f t="shared" si="15"/>
        <v>38</v>
      </c>
      <c r="V65" s="34">
        <f t="shared" si="15"/>
        <v>38</v>
      </c>
      <c r="W65" s="34">
        <f t="shared" si="15"/>
        <v>38</v>
      </c>
      <c r="X65" s="61"/>
      <c r="Y65" s="61"/>
      <c r="Z65" s="66"/>
      <c r="AA65" s="66">
        <f t="shared" si="16"/>
        <v>17</v>
      </c>
      <c r="AB65" s="66">
        <f t="shared" si="16"/>
        <v>38</v>
      </c>
      <c r="AC65" s="66">
        <f t="shared" si="16"/>
        <v>58</v>
      </c>
      <c r="AD65" s="66">
        <f t="shared" si="16"/>
        <v>78</v>
      </c>
      <c r="AE65" s="61"/>
      <c r="AF65" s="74"/>
    </row>
    <row r="66" spans="11:32" ht="15.95" customHeight="1" x14ac:dyDescent="0.25">
      <c r="K66" s="72"/>
      <c r="L66" s="114" t="str">
        <f t="shared" si="17"/>
        <v>1R</v>
      </c>
      <c r="M66" s="34">
        <f>M38+IF(ISNUMBER(T52),T52,VLOOKUP(T52,OTS!$G:$H,2,FALSE))</f>
        <v>-13</v>
      </c>
      <c r="N66" s="34">
        <f>N38+IF(ISNUMBER(U52),U52,VLOOKUP(U52,OTS!$G:$H,2,FALSE))</f>
        <v>-12</v>
      </c>
      <c r="O66" s="34">
        <f>O38+IF(ISNUMBER(V52),V52,VLOOKUP(V52,OTS!$G:$H,2,FALSE))</f>
        <v>-9</v>
      </c>
      <c r="P66" s="80">
        <f>P38+IF(ISNUMBER(W52),W52,VLOOKUP(W52,OTS!$G:$H,2,FALSE))</f>
        <v>-9</v>
      </c>
      <c r="Q66" s="73"/>
      <c r="R66" s="61"/>
      <c r="S66" s="61"/>
      <c r="T66" s="34">
        <f t="shared" si="18"/>
        <v>7</v>
      </c>
      <c r="U66" s="34">
        <f t="shared" si="15"/>
        <v>8</v>
      </c>
      <c r="V66" s="34">
        <f t="shared" si="15"/>
        <v>11</v>
      </c>
      <c r="W66" s="34">
        <f t="shared" si="15"/>
        <v>11</v>
      </c>
      <c r="X66" s="61"/>
      <c r="Y66" s="61"/>
      <c r="Z66" s="66"/>
      <c r="AA66" s="66">
        <f t="shared" si="16"/>
        <v>7</v>
      </c>
      <c r="AB66" s="66">
        <f t="shared" si="16"/>
        <v>28</v>
      </c>
      <c r="AC66" s="66">
        <f t="shared" si="16"/>
        <v>51</v>
      </c>
      <c r="AD66" s="66">
        <f t="shared" si="16"/>
        <v>71</v>
      </c>
      <c r="AE66" s="61"/>
      <c r="AF66" s="74"/>
    </row>
    <row r="67" spans="11:32" ht="15.95" customHeight="1" x14ac:dyDescent="0.25">
      <c r="K67" s="72"/>
      <c r="L67" s="114" t="str">
        <f t="shared" si="17"/>
        <v/>
      </c>
      <c r="M67" s="116" t="e">
        <f>M39+IF(ISNUMBER(T53),T53,VLOOKUP(T53,OTS!$G:$H,2,FALSE))</f>
        <v>#N/A</v>
      </c>
      <c r="N67" s="116" t="e">
        <f>N39+IF(ISNUMBER(U53),U53,VLOOKUP(U53,OTS!$G:$H,2,FALSE))</f>
        <v>#N/A</v>
      </c>
      <c r="O67" s="116" t="e">
        <f>O39+IF(ISNUMBER(V53),V53,VLOOKUP(V53,OTS!$G:$H,2,FALSE))</f>
        <v>#N/A</v>
      </c>
      <c r="P67" s="117" t="e">
        <f>P39+IF(ISNUMBER(W53),W53,VLOOKUP(W53,OTS!$G:$H,2,FALSE))</f>
        <v>#N/A</v>
      </c>
      <c r="Q67" s="73"/>
      <c r="R67" s="61"/>
      <c r="S67" s="61"/>
      <c r="T67" s="34" t="e">
        <f t="shared" si="18"/>
        <v>#N/A</v>
      </c>
      <c r="U67" s="34" t="e">
        <f t="shared" si="15"/>
        <v>#N/A</v>
      </c>
      <c r="V67" s="34" t="e">
        <f t="shared" si="15"/>
        <v>#N/A</v>
      </c>
      <c r="W67" s="34" t="e">
        <f t="shared" si="15"/>
        <v>#N/A</v>
      </c>
      <c r="X67" s="61"/>
      <c r="Y67" s="61"/>
      <c r="Z67" s="66"/>
      <c r="AA67" s="66" t="e">
        <f t="shared" si="16"/>
        <v>#N/A</v>
      </c>
      <c r="AB67" s="66" t="e">
        <f t="shared" si="16"/>
        <v>#N/A</v>
      </c>
      <c r="AC67" s="66" t="e">
        <f t="shared" si="16"/>
        <v>#N/A</v>
      </c>
      <c r="AD67" s="66" t="e">
        <f t="shared" si="16"/>
        <v>#N/A</v>
      </c>
      <c r="AE67" s="61"/>
      <c r="AF67" s="74"/>
    </row>
    <row r="68" spans="11:32" ht="15.95" customHeight="1" x14ac:dyDescent="0.25">
      <c r="K68" s="72"/>
      <c r="L68" s="114" t="str">
        <f t="shared" si="17"/>
        <v>1L</v>
      </c>
      <c r="M68" s="34">
        <f>M40+IF(ISNUMBER(T54),T54,VLOOKUP(T54,OTS!$G:$H,2,FALSE))</f>
        <v>-5</v>
      </c>
      <c r="N68" s="34">
        <f>N40+IF(ISNUMBER(U54),U54,VLOOKUP(U54,OTS!$G:$H,2,FALSE))</f>
        <v>-2</v>
      </c>
      <c r="O68" s="34">
        <f>O40+IF(ISNUMBER(V54),V54,VLOOKUP(V54,OTS!$G:$H,2,FALSE))</f>
        <v>-5</v>
      </c>
      <c r="P68" s="80">
        <f>P40+IF(ISNUMBER(W54),W54,VLOOKUP(W54,OTS!$G:$H,2,FALSE))</f>
        <v>-6</v>
      </c>
      <c r="Q68" s="73"/>
      <c r="R68" s="61"/>
      <c r="S68" s="61"/>
      <c r="T68" s="34">
        <f t="shared" si="18"/>
        <v>-15</v>
      </c>
      <c r="U68" s="34">
        <f t="shared" si="15"/>
        <v>-18</v>
      </c>
      <c r="V68" s="34">
        <f t="shared" si="15"/>
        <v>-15</v>
      </c>
      <c r="W68" s="34">
        <f t="shared" si="15"/>
        <v>-14</v>
      </c>
      <c r="X68" s="61"/>
      <c r="Y68" s="61"/>
      <c r="Z68" s="66"/>
      <c r="AA68" s="66">
        <f t="shared" si="16"/>
        <v>15</v>
      </c>
      <c r="AB68" s="66">
        <f t="shared" si="16"/>
        <v>38</v>
      </c>
      <c r="AC68" s="66">
        <f t="shared" si="16"/>
        <v>55</v>
      </c>
      <c r="AD68" s="66">
        <f t="shared" si="16"/>
        <v>74</v>
      </c>
      <c r="AE68" s="61"/>
      <c r="AF68" s="74"/>
    </row>
    <row r="69" spans="11:32" ht="15.95" customHeight="1" x14ac:dyDescent="0.25">
      <c r="K69" s="72"/>
      <c r="L69" s="114" t="str">
        <f t="shared" si="17"/>
        <v>2L</v>
      </c>
      <c r="M69" s="34">
        <f>M41+IF(ISNUMBER(T55),T55,VLOOKUP(T55,OTS!$G:$H,2,FALSE))</f>
        <v>20</v>
      </c>
      <c r="N69" s="34">
        <f>N41+IF(ISNUMBER(U55),U55,VLOOKUP(U55,OTS!$G:$H,2,FALSE))</f>
        <v>9</v>
      </c>
      <c r="O69" s="34">
        <f>O41+IF(ISNUMBER(V55),V55,VLOOKUP(V55,OTS!$G:$H,2,FALSE))</f>
        <v>7</v>
      </c>
      <c r="P69" s="80">
        <f>P41+IF(ISNUMBER(W55),W55,VLOOKUP(W55,OTS!$G:$H,2,FALSE))</f>
        <v>1</v>
      </c>
      <c r="Q69" s="73"/>
      <c r="R69" s="61"/>
      <c r="S69" s="61"/>
      <c r="T69" s="34">
        <f t="shared" si="18"/>
        <v>-60</v>
      </c>
      <c r="U69" s="34">
        <f t="shared" si="15"/>
        <v>-49</v>
      </c>
      <c r="V69" s="34">
        <f t="shared" si="15"/>
        <v>-47</v>
      </c>
      <c r="W69" s="34">
        <f t="shared" si="15"/>
        <v>-41</v>
      </c>
      <c r="X69" s="61"/>
      <c r="Y69" s="61"/>
      <c r="Z69" s="66"/>
      <c r="AA69" s="66">
        <f t="shared" si="16"/>
        <v>40</v>
      </c>
      <c r="AB69" s="66">
        <f t="shared" si="16"/>
        <v>49</v>
      </c>
      <c r="AC69" s="66">
        <f t="shared" si="16"/>
        <v>67</v>
      </c>
      <c r="AD69" s="66">
        <f t="shared" si="16"/>
        <v>81</v>
      </c>
      <c r="AE69" s="61"/>
      <c r="AF69" s="74"/>
    </row>
    <row r="70" spans="11:32" ht="15.95" customHeight="1" x14ac:dyDescent="0.25">
      <c r="K70" s="72"/>
      <c r="L70" s="114" t="str">
        <f t="shared" si="17"/>
        <v>3L</v>
      </c>
      <c r="M70" s="34">
        <f>M42+IF(ISNUMBER(T56),T56,VLOOKUP(T56,OTS!$G:$H,2,FALSE))</f>
        <v>14</v>
      </c>
      <c r="N70" s="34">
        <f>N42+IF(ISNUMBER(U56),U56,VLOOKUP(U56,OTS!$G:$H,2,FALSE))</f>
        <v>2</v>
      </c>
      <c r="O70" s="34">
        <f>O42+IF(ISNUMBER(V56),V56,VLOOKUP(V56,OTS!$G:$H,2,FALSE))</f>
        <v>1</v>
      </c>
      <c r="P70" s="80" t="e">
        <f>P42+IF(ISNUMBER(W56),W56,VLOOKUP(W56,OTS!$G:$H,2,FALSE))</f>
        <v>#N/A</v>
      </c>
      <c r="Q70" s="73"/>
      <c r="R70" s="61"/>
      <c r="S70" s="61"/>
      <c r="T70" s="34">
        <f t="shared" si="18"/>
        <v>-74</v>
      </c>
      <c r="U70" s="34">
        <f t="shared" si="15"/>
        <v>-62</v>
      </c>
      <c r="V70" s="34">
        <f t="shared" si="15"/>
        <v>-61</v>
      </c>
      <c r="W70" s="34" t="e">
        <f t="shared" si="15"/>
        <v>#N/A</v>
      </c>
      <c r="X70" s="61"/>
      <c r="Y70" s="61"/>
      <c r="Z70" s="66"/>
      <c r="AA70" s="66">
        <f t="shared" si="16"/>
        <v>34</v>
      </c>
      <c r="AB70" s="66">
        <f t="shared" si="16"/>
        <v>42</v>
      </c>
      <c r="AC70" s="66">
        <f t="shared" si="16"/>
        <v>61</v>
      </c>
      <c r="AD70" s="66" t="e">
        <f t="shared" si="16"/>
        <v>#N/A</v>
      </c>
      <c r="AE70" s="61"/>
      <c r="AF70" s="74"/>
    </row>
    <row r="71" spans="11:32" ht="15.95" customHeight="1" x14ac:dyDescent="0.25">
      <c r="K71" s="72"/>
      <c r="L71" s="114" t="str">
        <f t="shared" si="17"/>
        <v>4L</v>
      </c>
      <c r="M71" s="116" t="e">
        <f>M43+IF(ISNUMBER(T57),T57,VLOOKUP(T57,OTS!$G:$H,2,FALSE))</f>
        <v>#N/A</v>
      </c>
      <c r="N71" s="116" t="e">
        <f>N43+IF(ISNUMBER(U57),U57,VLOOKUP(U57,OTS!$G:$H,2,FALSE))</f>
        <v>#N/A</v>
      </c>
      <c r="O71" s="116" t="e">
        <f>O43+IF(ISNUMBER(V57),V57,VLOOKUP(V57,OTS!$G:$H,2,FALSE))</f>
        <v>#N/A</v>
      </c>
      <c r="P71" s="117" t="e">
        <f>P43+IF(ISNUMBER(W57),W57,VLOOKUP(W57,OTS!$G:$H,2,FALSE))</f>
        <v>#N/A</v>
      </c>
      <c r="Q71" s="73"/>
      <c r="R71" s="61"/>
      <c r="S71" s="61"/>
      <c r="T71" s="34" t="e">
        <f t="shared" si="18"/>
        <v>#N/A</v>
      </c>
      <c r="U71" s="34" t="e">
        <f t="shared" si="15"/>
        <v>#N/A</v>
      </c>
      <c r="V71" s="34" t="e">
        <f t="shared" si="15"/>
        <v>#N/A</v>
      </c>
      <c r="W71" s="34" t="e">
        <f t="shared" si="15"/>
        <v>#N/A</v>
      </c>
      <c r="X71" s="61"/>
      <c r="Y71" s="61"/>
      <c r="Z71" s="66"/>
      <c r="AA71" s="66" t="e">
        <f t="shared" si="16"/>
        <v>#N/A</v>
      </c>
      <c r="AB71" s="66" t="e">
        <f t="shared" si="16"/>
        <v>#N/A</v>
      </c>
      <c r="AC71" s="66" t="e">
        <f t="shared" si="16"/>
        <v>#N/A</v>
      </c>
      <c r="AD71" s="66" t="e">
        <f t="shared" si="16"/>
        <v>#N/A</v>
      </c>
      <c r="AE71" s="61"/>
      <c r="AF71" s="74"/>
    </row>
    <row r="72" spans="11:32" ht="15.95" customHeight="1" thickBot="1" x14ac:dyDescent="0.3">
      <c r="K72" s="72"/>
      <c r="L72" s="115">
        <f t="shared" si="17"/>
        <v>0</v>
      </c>
      <c r="M72" s="118" t="e">
        <f>M44+IF(ISNUMBER(T58),T58,VLOOKUP(T58,OTS!$G:$H,2,FALSE))</f>
        <v>#N/A</v>
      </c>
      <c r="N72" s="118" t="e">
        <f>N44+IF(ISNUMBER(U58),U58,VLOOKUP(U58,OTS!$G:$H,2,FALSE))</f>
        <v>#N/A</v>
      </c>
      <c r="O72" s="118" t="e">
        <f>O44+IF(ISNUMBER(V58),V58,VLOOKUP(V58,OTS!$G:$H,2,FALSE))</f>
        <v>#N/A</v>
      </c>
      <c r="P72" s="119" t="e">
        <f>P44+IF(ISNUMBER(W58),W58,VLOOKUP(W58,OTS!$G:$H,2,FALSE))</f>
        <v>#N/A</v>
      </c>
      <c r="Q72" s="73"/>
      <c r="R72" s="61"/>
      <c r="S72" s="61"/>
      <c r="T72" s="34" t="e">
        <f t="shared" si="18"/>
        <v>#N/A</v>
      </c>
      <c r="U72" s="34" t="e">
        <f t="shared" si="15"/>
        <v>#N/A</v>
      </c>
      <c r="V72" s="34" t="e">
        <f t="shared" si="15"/>
        <v>#N/A</v>
      </c>
      <c r="W72" s="34" t="e">
        <f t="shared" si="15"/>
        <v>#N/A</v>
      </c>
      <c r="X72" s="61"/>
      <c r="Y72" s="61"/>
      <c r="Z72" s="66"/>
      <c r="AA72" s="66" t="e">
        <f t="shared" si="16"/>
        <v>#N/A</v>
      </c>
      <c r="AB72" s="66" t="e">
        <f t="shared" si="16"/>
        <v>#N/A</v>
      </c>
      <c r="AC72" s="66" t="e">
        <f t="shared" si="16"/>
        <v>#N/A</v>
      </c>
      <c r="AD72" s="66" t="e">
        <f t="shared" si="16"/>
        <v>#N/A</v>
      </c>
      <c r="AE72" s="61"/>
      <c r="AF72" s="74"/>
    </row>
    <row r="73" spans="11:32" ht="15.95" customHeight="1" x14ac:dyDescent="0.25">
      <c r="K73" s="72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4"/>
    </row>
    <row r="74" spans="11:32" ht="15.95" customHeight="1" x14ac:dyDescent="0.25">
      <c r="K74" s="72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4"/>
    </row>
    <row r="75" spans="11:32" ht="15.95" customHeight="1" x14ac:dyDescent="0.25">
      <c r="K75" s="72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4"/>
    </row>
    <row r="76" spans="11:32" ht="15.95" customHeight="1" x14ac:dyDescent="0.25">
      <c r="K76" s="77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9"/>
    </row>
  </sheetData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workbookViewId="0">
      <selection activeCell="A4" sqref="A4"/>
    </sheetView>
  </sheetViews>
  <sheetFormatPr baseColWidth="10" defaultColWidth="11.42578125" defaultRowHeight="15" customHeight="1" x14ac:dyDescent="0.25"/>
  <cols>
    <col min="1" max="16384" width="11.42578125" style="33"/>
  </cols>
  <sheetData>
    <row r="1" spans="1:48" ht="15" customHeight="1" x14ac:dyDescent="0.25">
      <c r="A1" s="33" t="s">
        <v>207</v>
      </c>
    </row>
    <row r="2" spans="1:48" ht="15" customHeight="1" x14ac:dyDescent="0.25">
      <c r="K2" s="33" t="s">
        <v>69</v>
      </c>
      <c r="T2" s="33" t="s">
        <v>0</v>
      </c>
      <c r="AA2" s="33" t="str">
        <f>$T2</f>
        <v>(SliceOffset)</v>
      </c>
      <c r="AG2" s="33" t="s">
        <v>68</v>
      </c>
      <c r="AI2" s="33" t="str">
        <f>$T2</f>
        <v>(SliceOffset)</v>
      </c>
      <c r="AQ2" s="33" t="str">
        <f>$T2</f>
        <v>(SliceOffset)</v>
      </c>
    </row>
    <row r="3" spans="1:48" ht="15" customHeight="1" x14ac:dyDescent="0.25">
      <c r="A3" s="33" t="s">
        <v>61</v>
      </c>
      <c r="K3" s="33">
        <v>-5</v>
      </c>
      <c r="T3" s="33">
        <v>20</v>
      </c>
      <c r="AA3" s="33">
        <v>20</v>
      </c>
      <c r="AB3" s="33">
        <f>AA3+$AA$3</f>
        <v>40</v>
      </c>
      <c r="AC3" s="33">
        <f>AB3+$AA$3</f>
        <v>60</v>
      </c>
      <c r="AD3" s="33">
        <f>AC3+$AA$3</f>
        <v>80</v>
      </c>
      <c r="AE3" s="33">
        <f>AD3+$AA$3</f>
        <v>100</v>
      </c>
      <c r="AG3" s="33">
        <v>-15</v>
      </c>
      <c r="AI3" s="33">
        <v>20</v>
      </c>
      <c r="AJ3" s="33">
        <f>AI3+$AI$3</f>
        <v>40</v>
      </c>
      <c r="AK3" s="33">
        <f>AJ3+$AI$3</f>
        <v>60</v>
      </c>
      <c r="AL3" s="33">
        <f>AK3+$AI$3</f>
        <v>80</v>
      </c>
      <c r="AM3" s="33">
        <f>AL3+$AI$3</f>
        <v>100</v>
      </c>
      <c r="AN3" s="33">
        <f>AM3+$AI$3</f>
        <v>120</v>
      </c>
      <c r="AQ3" s="33">
        <v>20</v>
      </c>
    </row>
    <row r="4" spans="1:48" ht="15" customHeight="1" x14ac:dyDescent="0.25">
      <c r="L4" s="33" t="s">
        <v>3</v>
      </c>
      <c r="M4" s="33" t="s">
        <v>4</v>
      </c>
      <c r="N4" s="33" t="s">
        <v>5</v>
      </c>
      <c r="O4" s="33" t="s">
        <v>6</v>
      </c>
      <c r="P4" s="33" t="s">
        <v>7</v>
      </c>
      <c r="Q4" s="33" t="s">
        <v>8</v>
      </c>
      <c r="S4" s="33" t="s">
        <v>9</v>
      </c>
      <c r="Z4" s="33" t="s">
        <v>10</v>
      </c>
      <c r="AG4" s="33" t="s">
        <v>11</v>
      </c>
      <c r="AH4" s="33" t="s">
        <v>12</v>
      </c>
      <c r="AI4" s="33" t="s">
        <v>13</v>
      </c>
      <c r="AJ4" s="33" t="s">
        <v>14</v>
      </c>
      <c r="AK4" s="33" t="s">
        <v>15</v>
      </c>
      <c r="AL4" s="33" t="s">
        <v>16</v>
      </c>
      <c r="AM4" s="33" t="s">
        <v>17</v>
      </c>
      <c r="AN4" s="33" t="s">
        <v>18</v>
      </c>
      <c r="AP4" s="33" t="s">
        <v>19</v>
      </c>
    </row>
    <row r="5" spans="1:48" ht="15" customHeight="1" x14ac:dyDescent="0.25">
      <c r="A5" s="33" t="s">
        <v>60</v>
      </c>
      <c r="K5" s="33" t="s">
        <v>21</v>
      </c>
      <c r="M5" s="33" t="str">
        <f>IF(COUNTIF(M$6:M$16,"&lt;&gt;"&amp;"#nv"),M$4,"")</f>
        <v>A</v>
      </c>
      <c r="N5" s="33" t="str">
        <f>IF(COUNTIF(N$6:N$16,"&lt;&gt;"&amp;"#nv"),N$4,"")</f>
        <v>B</v>
      </c>
      <c r="O5" s="33" t="str">
        <f>IF(COUNTIF(O$6:O$16,"&lt;&gt;"&amp;"#nv"),O$4,"")</f>
        <v>C</v>
      </c>
      <c r="P5" s="33" t="str">
        <f>IF(COUNTIF(P$6:P$16,"&lt;&gt;"&amp;"#nv"),P$4,"")</f>
        <v>D</v>
      </c>
      <c r="Q5" s="33" t="str">
        <f>IF(COUNTIF(Q$6:Q$16,"&lt;&gt;"&amp;"#nv"),Q$4,"")</f>
        <v/>
      </c>
      <c r="T5" s="33" t="str">
        <f>M5</f>
        <v>A</v>
      </c>
      <c r="U5" s="33" t="str">
        <f>N5</f>
        <v>B</v>
      </c>
      <c r="V5" s="33" t="str">
        <f>O5</f>
        <v>C</v>
      </c>
      <c r="W5" s="33" t="str">
        <f>P5</f>
        <v>D</v>
      </c>
      <c r="X5" s="33" t="str">
        <f>Q5</f>
        <v/>
      </c>
      <c r="AA5" s="33" t="str">
        <f>T5</f>
        <v>A</v>
      </c>
      <c r="AB5" s="33" t="str">
        <f>U5</f>
        <v>B</v>
      </c>
      <c r="AC5" s="33" t="str">
        <f>V5</f>
        <v>C</v>
      </c>
      <c r="AD5" s="33" t="str">
        <f>W5</f>
        <v>D</v>
      </c>
      <c r="AE5" s="33" t="str">
        <f>X5</f>
        <v/>
      </c>
      <c r="AG5" s="33" t="s">
        <v>22</v>
      </c>
      <c r="AI5" s="33" t="str">
        <f t="shared" ref="AI5:AN5" si="0">IF(COUNTIF(AI$6:AI$36,"&lt;&gt;"&amp;"#nv"),AI$4,"")</f>
        <v>a</v>
      </c>
      <c r="AJ5" s="33" t="str">
        <f t="shared" si="0"/>
        <v>b</v>
      </c>
      <c r="AK5" s="33" t="str">
        <f t="shared" si="0"/>
        <v>c</v>
      </c>
      <c r="AL5" s="33" t="str">
        <f t="shared" si="0"/>
        <v>d</v>
      </c>
      <c r="AM5" s="33" t="str">
        <f t="shared" si="0"/>
        <v/>
      </c>
      <c r="AN5" s="33" t="str">
        <f t="shared" si="0"/>
        <v/>
      </c>
      <c r="AQ5" s="33" t="str">
        <f t="shared" ref="AQ5:AV5" si="1">AI5</f>
        <v>a</v>
      </c>
      <c r="AR5" s="33" t="str">
        <f t="shared" si="1"/>
        <v>b</v>
      </c>
      <c r="AS5" s="33" t="str">
        <f t="shared" si="1"/>
        <v>c</v>
      </c>
      <c r="AT5" s="33" t="str">
        <f t="shared" si="1"/>
        <v>d</v>
      </c>
      <c r="AU5" s="33" t="str">
        <f t="shared" si="1"/>
        <v/>
      </c>
      <c r="AV5" s="33" t="str">
        <f t="shared" si="1"/>
        <v/>
      </c>
    </row>
    <row r="6" spans="1:48" ht="15" customHeight="1" x14ac:dyDescent="0.25">
      <c r="K6" s="33">
        <f>$K$3</f>
        <v>-5</v>
      </c>
      <c r="L6" s="33" t="str">
        <f t="shared" ref="L6:L16" si="2">IF(COUNTIF($M6:$Q6,"&lt;&gt;"&amp;"#nv"),$K6,"")</f>
        <v/>
      </c>
      <c r="M6" s="33" t="e">
        <f t="shared" ref="M6:Q16" si="3">IFERROR(ROUND(AVERAGEIFS($H:$H,$C:$C,M$4,$D:$D,$K6),0),#N/A)</f>
        <v>#N/A</v>
      </c>
      <c r="N6" s="33" t="e">
        <f t="shared" si="3"/>
        <v>#N/A</v>
      </c>
      <c r="O6" s="33" t="e">
        <f t="shared" si="3"/>
        <v>#N/A</v>
      </c>
      <c r="P6" s="33" t="e">
        <f t="shared" si="3"/>
        <v>#N/A</v>
      </c>
      <c r="Q6" s="33" t="e">
        <f t="shared" si="3"/>
        <v>#N/A</v>
      </c>
      <c r="S6" s="33" t="str">
        <f t="shared" ref="S6:S16" si="4">L6</f>
        <v/>
      </c>
      <c r="T6" s="33" t="e">
        <f t="shared" ref="T6:T16" si="5">IFERROR(-SIGN($S6)*M6-$S6*$T$3,#N/A)</f>
        <v>#N/A</v>
      </c>
      <c r="U6" s="33" t="e">
        <f t="shared" ref="U6:U16" si="6">IFERROR(-SIGN($S6)*N6-$S6*$T$3,#N/A)</f>
        <v>#N/A</v>
      </c>
      <c r="V6" s="33" t="e">
        <f t="shared" ref="V6:V16" si="7">IFERROR(-SIGN($S6)*O6-$S6*$T$3,#N/A)</f>
        <v>#N/A</v>
      </c>
      <c r="W6" s="33" t="e">
        <f t="shared" ref="W6:W16" si="8">IFERROR(-SIGN($S6)*P6-$S6*$T$3,#N/A)</f>
        <v>#N/A</v>
      </c>
      <c r="X6" s="33" t="e">
        <f t="shared" ref="X6:X16" si="9">IFERROR(-SIGN($S6)*Q6-$S6*$T$3,#N/A)</f>
        <v>#N/A</v>
      </c>
      <c r="Z6" s="33" t="str">
        <f t="shared" ref="Z6:Z16" si="10">S6</f>
        <v/>
      </c>
      <c r="AA6" s="33" t="e">
        <f t="shared" ref="AA6:AA16" si="11">IFERROR(M6+AA$3,#N/A)</f>
        <v>#N/A</v>
      </c>
      <c r="AB6" s="33" t="e">
        <f t="shared" ref="AB6:AB16" si="12">IFERROR(N6+AB$3,#N/A)</f>
        <v>#N/A</v>
      </c>
      <c r="AC6" s="33" t="e">
        <f t="shared" ref="AC6:AC16" si="13">IFERROR(O6+AC$3,#N/A)</f>
        <v>#N/A</v>
      </c>
      <c r="AD6" s="33" t="e">
        <f t="shared" ref="AD6:AD16" si="14">IFERROR(P6+AD$3,#N/A)</f>
        <v>#N/A</v>
      </c>
      <c r="AE6" s="33" t="e">
        <f t="shared" ref="AE6:AE16" si="15">IFERROR(Q6+AE$3,#N/A)</f>
        <v>#N/A</v>
      </c>
      <c r="AG6" s="33">
        <f>$AG$3</f>
        <v>-15</v>
      </c>
      <c r="AH6" s="33" t="str">
        <f t="shared" ref="AH6:AH36" si="16">IF(COUNTIF($AI6:$AN6,"&lt;&gt;"&amp;"#nv"),$AG6,"")</f>
        <v/>
      </c>
      <c r="AI6" s="33" t="e">
        <f t="shared" ref="AI6:AN15" si="17">IFERROR(AVERAGEIFS($J:$J,$A:$A,AI$4,$B:$B,$AG6)+AI$3,#N/A)</f>
        <v>#N/A</v>
      </c>
      <c r="AJ6" s="33" t="e">
        <f t="shared" si="17"/>
        <v>#N/A</v>
      </c>
      <c r="AK6" s="33" t="e">
        <f t="shared" si="17"/>
        <v>#N/A</v>
      </c>
      <c r="AL6" s="33" t="e">
        <f t="shared" si="17"/>
        <v>#N/A</v>
      </c>
      <c r="AM6" s="33" t="e">
        <f t="shared" si="17"/>
        <v>#N/A</v>
      </c>
      <c r="AN6" s="33" t="e">
        <f t="shared" si="17"/>
        <v>#N/A</v>
      </c>
      <c r="AP6" s="33" t="str">
        <f t="shared" ref="AP6:AP36" si="18">$AH6</f>
        <v/>
      </c>
      <c r="AQ6" s="33" t="e">
        <f t="shared" ref="AQ6:AQ36" si="19">IFERROR(-SIGN($AG6)*AVERAGEIFS($H:$H,$A:$A,AI$4,$B:$B,$AG6)-$AG6*$AQ$3,#N/A)</f>
        <v>#N/A</v>
      </c>
      <c r="AR6" s="33" t="e">
        <f t="shared" ref="AR6:AR36" si="20">IFERROR(-SIGN($AG6)*AVERAGEIFS($H:$H,$A:$A,AJ$4,$B:$B,$AG6)-$AG6*$AQ$3,#N/A)</f>
        <v>#N/A</v>
      </c>
      <c r="AS6" s="33" t="e">
        <f t="shared" ref="AS6:AS36" si="21">IFERROR(-SIGN($AG6)*AVERAGEIFS($H:$H,$A:$A,AK$4,$B:$B,$AG6)-$AG6*$AQ$3,#N/A)</f>
        <v>#N/A</v>
      </c>
      <c r="AT6" s="33" t="e">
        <f t="shared" ref="AT6:AT36" si="22">IFERROR(-SIGN($AG6)*AVERAGEIFS($H:$H,$A:$A,AL$4,$B:$B,$AG6)-$AG6*$AQ$3,#N/A)</f>
        <v>#N/A</v>
      </c>
      <c r="AU6" s="33" t="e">
        <f t="shared" ref="AU6:AU36" si="23">IFERROR(-SIGN($AG6)*AVERAGEIFS($H:$H,$A:$A,AM$4,$B:$B,$AG6)-$AG6*$AQ$3,#N/A)</f>
        <v>#N/A</v>
      </c>
      <c r="AV6" s="33" t="e">
        <f t="shared" ref="AV6:AV36" si="24">IFERROR(-SIGN($AG6)*AVERAGEIFS($H:$H,$A:$A,AN$4,$B:$B,$AG6)-$AG6*$AQ$3,#N/A)</f>
        <v>#N/A</v>
      </c>
    </row>
    <row r="7" spans="1:48" ht="15" customHeight="1" x14ac:dyDescent="0.25">
      <c r="K7" s="33">
        <f t="shared" ref="K7:K16" si="25">K6+1</f>
        <v>-4</v>
      </c>
      <c r="L7" s="33" t="str">
        <f t="shared" si="2"/>
        <v/>
      </c>
      <c r="M7" s="33" t="e">
        <f t="shared" si="3"/>
        <v>#N/A</v>
      </c>
      <c r="N7" s="33" t="e">
        <f t="shared" si="3"/>
        <v>#N/A</v>
      </c>
      <c r="O7" s="33" t="e">
        <f t="shared" si="3"/>
        <v>#N/A</v>
      </c>
      <c r="P7" s="33" t="e">
        <f t="shared" si="3"/>
        <v>#N/A</v>
      </c>
      <c r="Q7" s="33" t="e">
        <f t="shared" si="3"/>
        <v>#N/A</v>
      </c>
      <c r="S7" s="33" t="str">
        <f t="shared" si="4"/>
        <v/>
      </c>
      <c r="T7" s="33" t="e">
        <f t="shared" si="5"/>
        <v>#N/A</v>
      </c>
      <c r="U7" s="33" t="e">
        <f t="shared" si="6"/>
        <v>#N/A</v>
      </c>
      <c r="V7" s="33" t="e">
        <f t="shared" si="7"/>
        <v>#N/A</v>
      </c>
      <c r="W7" s="33" t="e">
        <f t="shared" si="8"/>
        <v>#N/A</v>
      </c>
      <c r="X7" s="33" t="e">
        <f t="shared" si="9"/>
        <v>#N/A</v>
      </c>
      <c r="Z7" s="33" t="str">
        <f t="shared" si="10"/>
        <v/>
      </c>
      <c r="AA7" s="33" t="e">
        <f t="shared" si="11"/>
        <v>#N/A</v>
      </c>
      <c r="AB7" s="33" t="e">
        <f t="shared" si="12"/>
        <v>#N/A</v>
      </c>
      <c r="AC7" s="33" t="e">
        <f t="shared" si="13"/>
        <v>#N/A</v>
      </c>
      <c r="AD7" s="33" t="e">
        <f t="shared" si="14"/>
        <v>#N/A</v>
      </c>
      <c r="AE7" s="33" t="e">
        <f t="shared" si="15"/>
        <v>#N/A</v>
      </c>
      <c r="AG7" s="33">
        <f t="shared" ref="AG7:AG36" si="26">AG6+1</f>
        <v>-14</v>
      </c>
      <c r="AH7" s="33" t="str">
        <f t="shared" si="16"/>
        <v/>
      </c>
      <c r="AI7" s="33" t="e">
        <f t="shared" si="17"/>
        <v>#N/A</v>
      </c>
      <c r="AJ7" s="33" t="e">
        <f t="shared" si="17"/>
        <v>#N/A</v>
      </c>
      <c r="AK7" s="33" t="e">
        <f t="shared" si="17"/>
        <v>#N/A</v>
      </c>
      <c r="AL7" s="33" t="e">
        <f t="shared" si="17"/>
        <v>#N/A</v>
      </c>
      <c r="AM7" s="33" t="e">
        <f t="shared" si="17"/>
        <v>#N/A</v>
      </c>
      <c r="AN7" s="33" t="e">
        <f t="shared" si="17"/>
        <v>#N/A</v>
      </c>
      <c r="AP7" s="33" t="str">
        <f t="shared" si="18"/>
        <v/>
      </c>
      <c r="AQ7" s="33" t="e">
        <f t="shared" si="19"/>
        <v>#N/A</v>
      </c>
      <c r="AR7" s="33" t="e">
        <f t="shared" si="20"/>
        <v>#N/A</v>
      </c>
      <c r="AS7" s="33" t="e">
        <f t="shared" si="21"/>
        <v>#N/A</v>
      </c>
      <c r="AT7" s="33" t="e">
        <f t="shared" si="22"/>
        <v>#N/A</v>
      </c>
      <c r="AU7" s="33" t="e">
        <f t="shared" si="23"/>
        <v>#N/A</v>
      </c>
      <c r="AV7" s="33" t="e">
        <f t="shared" si="24"/>
        <v>#N/A</v>
      </c>
    </row>
    <row r="8" spans="1:48" ht="15" customHeight="1" x14ac:dyDescent="0.25">
      <c r="K8" s="33">
        <f t="shared" si="25"/>
        <v>-3</v>
      </c>
      <c r="L8" s="33">
        <f t="shared" si="2"/>
        <v>-3</v>
      </c>
      <c r="M8" s="33">
        <f t="shared" si="3"/>
        <v>0</v>
      </c>
      <c r="N8" s="33">
        <f t="shared" si="3"/>
        <v>-1</v>
      </c>
      <c r="O8" s="33">
        <f t="shared" si="3"/>
        <v>0</v>
      </c>
      <c r="P8" s="33" t="e">
        <f t="shared" si="3"/>
        <v>#N/A</v>
      </c>
      <c r="Q8" s="33" t="e">
        <f t="shared" si="3"/>
        <v>#N/A</v>
      </c>
      <c r="S8" s="33">
        <f t="shared" si="4"/>
        <v>-3</v>
      </c>
      <c r="T8" s="33">
        <f t="shared" si="5"/>
        <v>60</v>
      </c>
      <c r="U8" s="33">
        <f t="shared" si="6"/>
        <v>59</v>
      </c>
      <c r="V8" s="33">
        <f t="shared" si="7"/>
        <v>60</v>
      </c>
      <c r="W8" s="33" t="e">
        <f t="shared" si="8"/>
        <v>#N/A</v>
      </c>
      <c r="X8" s="33" t="e">
        <f t="shared" si="9"/>
        <v>#N/A</v>
      </c>
      <c r="Z8" s="33">
        <f t="shared" si="10"/>
        <v>-3</v>
      </c>
      <c r="AA8" s="33">
        <f t="shared" si="11"/>
        <v>20</v>
      </c>
      <c r="AB8" s="33">
        <f t="shared" si="12"/>
        <v>39</v>
      </c>
      <c r="AC8" s="33">
        <f t="shared" si="13"/>
        <v>60</v>
      </c>
      <c r="AD8" s="33" t="e">
        <f t="shared" si="14"/>
        <v>#N/A</v>
      </c>
      <c r="AE8" s="33" t="e">
        <f t="shared" si="15"/>
        <v>#N/A</v>
      </c>
      <c r="AG8" s="33">
        <f t="shared" si="26"/>
        <v>-13</v>
      </c>
      <c r="AH8" s="33" t="str">
        <f t="shared" si="16"/>
        <v/>
      </c>
      <c r="AI8" s="33" t="e">
        <f t="shared" si="17"/>
        <v>#N/A</v>
      </c>
      <c r="AJ8" s="33" t="e">
        <f t="shared" si="17"/>
        <v>#N/A</v>
      </c>
      <c r="AK8" s="33" t="e">
        <f t="shared" si="17"/>
        <v>#N/A</v>
      </c>
      <c r="AL8" s="33" t="e">
        <f t="shared" si="17"/>
        <v>#N/A</v>
      </c>
      <c r="AM8" s="33" t="e">
        <f t="shared" si="17"/>
        <v>#N/A</v>
      </c>
      <c r="AN8" s="33" t="e">
        <f t="shared" si="17"/>
        <v>#N/A</v>
      </c>
      <c r="AP8" s="33" t="str">
        <f t="shared" si="18"/>
        <v/>
      </c>
      <c r="AQ8" s="33" t="e">
        <f t="shared" si="19"/>
        <v>#N/A</v>
      </c>
      <c r="AR8" s="33" t="e">
        <f t="shared" si="20"/>
        <v>#N/A</v>
      </c>
      <c r="AS8" s="33" t="e">
        <f t="shared" si="21"/>
        <v>#N/A</v>
      </c>
      <c r="AT8" s="33" t="e">
        <f t="shared" si="22"/>
        <v>#N/A</v>
      </c>
      <c r="AU8" s="33" t="e">
        <f t="shared" si="23"/>
        <v>#N/A</v>
      </c>
      <c r="AV8" s="33" t="e">
        <f t="shared" si="24"/>
        <v>#N/A</v>
      </c>
    </row>
    <row r="9" spans="1:48" ht="15" customHeight="1" x14ac:dyDescent="0.25">
      <c r="A9" s="33" t="s">
        <v>62</v>
      </c>
      <c r="K9" s="33">
        <f t="shared" si="25"/>
        <v>-2</v>
      </c>
      <c r="L9" s="33">
        <f t="shared" si="2"/>
        <v>-2</v>
      </c>
      <c r="M9" s="33">
        <f t="shared" si="3"/>
        <v>-5</v>
      </c>
      <c r="N9" s="33">
        <f t="shared" si="3"/>
        <v>-3</v>
      </c>
      <c r="O9" s="33">
        <f t="shared" si="3"/>
        <v>-3</v>
      </c>
      <c r="P9" s="33">
        <f t="shared" si="3"/>
        <v>-2</v>
      </c>
      <c r="Q9" s="33" t="e">
        <f t="shared" si="3"/>
        <v>#N/A</v>
      </c>
      <c r="S9" s="33">
        <f t="shared" si="4"/>
        <v>-2</v>
      </c>
      <c r="T9" s="33">
        <f t="shared" si="5"/>
        <v>35</v>
      </c>
      <c r="U9" s="33">
        <f t="shared" si="6"/>
        <v>37</v>
      </c>
      <c r="V9" s="33">
        <f t="shared" si="7"/>
        <v>37</v>
      </c>
      <c r="W9" s="33">
        <f t="shared" si="8"/>
        <v>38</v>
      </c>
      <c r="X9" s="33" t="e">
        <f t="shared" si="9"/>
        <v>#N/A</v>
      </c>
      <c r="Z9" s="33">
        <f t="shared" si="10"/>
        <v>-2</v>
      </c>
      <c r="AA9" s="33">
        <f t="shared" si="11"/>
        <v>15</v>
      </c>
      <c r="AB9" s="33">
        <f t="shared" si="12"/>
        <v>37</v>
      </c>
      <c r="AC9" s="33">
        <f t="shared" si="13"/>
        <v>57</v>
      </c>
      <c r="AD9" s="33">
        <f t="shared" si="14"/>
        <v>78</v>
      </c>
      <c r="AE9" s="33" t="e">
        <f t="shared" si="15"/>
        <v>#N/A</v>
      </c>
      <c r="AG9" s="33">
        <f t="shared" si="26"/>
        <v>-12</v>
      </c>
      <c r="AH9" s="33">
        <f t="shared" si="16"/>
        <v>-12</v>
      </c>
      <c r="AI9" s="33">
        <f t="shared" si="17"/>
        <v>21.500000000000046</v>
      </c>
      <c r="AJ9" s="33">
        <f t="shared" si="17"/>
        <v>49.000000000000043</v>
      </c>
      <c r="AK9" s="33">
        <f t="shared" si="17"/>
        <v>55.900000000000048</v>
      </c>
      <c r="AL9" s="33">
        <f t="shared" si="17"/>
        <v>88.900000000000048</v>
      </c>
      <c r="AM9" s="33" t="e">
        <f t="shared" si="17"/>
        <v>#N/A</v>
      </c>
      <c r="AN9" s="33" t="e">
        <f t="shared" si="17"/>
        <v>#N/A</v>
      </c>
      <c r="AP9" s="33">
        <f t="shared" si="18"/>
        <v>-12</v>
      </c>
      <c r="AQ9" s="33">
        <f t="shared" si="19"/>
        <v>241.70000000000005</v>
      </c>
      <c r="AR9" s="33">
        <f t="shared" si="20"/>
        <v>247.70000000000005</v>
      </c>
      <c r="AS9" s="33">
        <f t="shared" si="21"/>
        <v>235.70000000000005</v>
      </c>
      <c r="AT9" s="33">
        <f t="shared" si="22"/>
        <v>248.70000000000005</v>
      </c>
      <c r="AU9" s="33" t="e">
        <f t="shared" si="23"/>
        <v>#N/A</v>
      </c>
      <c r="AV9" s="33" t="e">
        <f t="shared" si="24"/>
        <v>#N/A</v>
      </c>
    </row>
    <row r="10" spans="1:48" ht="15" customHeight="1" x14ac:dyDescent="0.25">
      <c r="K10" s="33">
        <f t="shared" si="25"/>
        <v>-1</v>
      </c>
      <c r="L10" s="33">
        <f t="shared" si="2"/>
        <v>-1</v>
      </c>
      <c r="M10" s="33">
        <f t="shared" si="3"/>
        <v>-4</v>
      </c>
      <c r="N10" s="33">
        <f t="shared" si="3"/>
        <v>2</v>
      </c>
      <c r="O10" s="33">
        <f t="shared" si="3"/>
        <v>0</v>
      </c>
      <c r="P10" s="33">
        <f t="shared" si="3"/>
        <v>1</v>
      </c>
      <c r="Q10" s="33" t="e">
        <f t="shared" si="3"/>
        <v>#N/A</v>
      </c>
      <c r="S10" s="33">
        <f t="shared" si="4"/>
        <v>-1</v>
      </c>
      <c r="T10" s="33">
        <f t="shared" si="5"/>
        <v>16</v>
      </c>
      <c r="U10" s="33">
        <f t="shared" si="6"/>
        <v>22</v>
      </c>
      <c r="V10" s="33">
        <f t="shared" si="7"/>
        <v>20</v>
      </c>
      <c r="W10" s="33">
        <f t="shared" si="8"/>
        <v>21</v>
      </c>
      <c r="X10" s="33" t="e">
        <f t="shared" si="9"/>
        <v>#N/A</v>
      </c>
      <c r="Z10" s="33">
        <f t="shared" si="10"/>
        <v>-1</v>
      </c>
      <c r="AA10" s="33">
        <f t="shared" si="11"/>
        <v>16</v>
      </c>
      <c r="AB10" s="33">
        <f t="shared" si="12"/>
        <v>42</v>
      </c>
      <c r="AC10" s="33">
        <f t="shared" si="13"/>
        <v>60</v>
      </c>
      <c r="AD10" s="33">
        <f t="shared" si="14"/>
        <v>81</v>
      </c>
      <c r="AE10" s="33" t="e">
        <f t="shared" si="15"/>
        <v>#N/A</v>
      </c>
      <c r="AG10" s="33">
        <f t="shared" si="26"/>
        <v>-11</v>
      </c>
      <c r="AH10" s="33">
        <f t="shared" si="16"/>
        <v>-11</v>
      </c>
      <c r="AI10" s="33">
        <f t="shared" si="17"/>
        <v>25.500000000000046</v>
      </c>
      <c r="AJ10" s="33">
        <f t="shared" si="17"/>
        <v>32.000000000000043</v>
      </c>
      <c r="AK10" s="33">
        <f t="shared" si="17"/>
        <v>66.900000000000048</v>
      </c>
      <c r="AL10" s="33">
        <f t="shared" si="17"/>
        <v>79.900000000000048</v>
      </c>
      <c r="AM10" s="33" t="e">
        <f t="shared" si="17"/>
        <v>#N/A</v>
      </c>
      <c r="AN10" s="33" t="e">
        <f t="shared" si="17"/>
        <v>#N/A</v>
      </c>
      <c r="AP10" s="33">
        <f t="shared" si="18"/>
        <v>-11</v>
      </c>
      <c r="AQ10" s="33">
        <f t="shared" si="19"/>
        <v>225.70000000000005</v>
      </c>
      <c r="AR10" s="33">
        <f t="shared" si="20"/>
        <v>210.70000000000005</v>
      </c>
      <c r="AS10" s="33">
        <f t="shared" si="21"/>
        <v>226.70000000000005</v>
      </c>
      <c r="AT10" s="33">
        <f t="shared" si="22"/>
        <v>219.70000000000005</v>
      </c>
      <c r="AU10" s="33" t="e">
        <f t="shared" si="23"/>
        <v>#N/A</v>
      </c>
      <c r="AV10" s="33" t="e">
        <f t="shared" si="24"/>
        <v>#N/A</v>
      </c>
    </row>
    <row r="11" spans="1:48" ht="15" customHeight="1" x14ac:dyDescent="0.25">
      <c r="A11" s="33" t="s">
        <v>1</v>
      </c>
      <c r="K11" s="33">
        <f t="shared" si="25"/>
        <v>0</v>
      </c>
      <c r="L11" s="33" t="str">
        <f t="shared" si="2"/>
        <v/>
      </c>
      <c r="M11" s="33" t="e">
        <f t="shared" si="3"/>
        <v>#N/A</v>
      </c>
      <c r="N11" s="33" t="e">
        <f t="shared" si="3"/>
        <v>#N/A</v>
      </c>
      <c r="O11" s="33" t="e">
        <f t="shared" si="3"/>
        <v>#N/A</v>
      </c>
      <c r="P11" s="33" t="e">
        <f t="shared" si="3"/>
        <v>#N/A</v>
      </c>
      <c r="Q11" s="33" t="e">
        <f t="shared" si="3"/>
        <v>#N/A</v>
      </c>
      <c r="S11" s="33" t="str">
        <f t="shared" si="4"/>
        <v/>
      </c>
      <c r="T11" s="33" t="e">
        <f t="shared" si="5"/>
        <v>#N/A</v>
      </c>
      <c r="U11" s="33" t="e">
        <f t="shared" si="6"/>
        <v>#N/A</v>
      </c>
      <c r="V11" s="33" t="e">
        <f t="shared" si="7"/>
        <v>#N/A</v>
      </c>
      <c r="W11" s="33" t="e">
        <f t="shared" si="8"/>
        <v>#N/A</v>
      </c>
      <c r="X11" s="33" t="e">
        <f t="shared" si="9"/>
        <v>#N/A</v>
      </c>
      <c r="Z11" s="33" t="str">
        <f t="shared" si="10"/>
        <v/>
      </c>
      <c r="AA11" s="33" t="e">
        <f t="shared" si="11"/>
        <v>#N/A</v>
      </c>
      <c r="AB11" s="33" t="e">
        <f t="shared" si="12"/>
        <v>#N/A</v>
      </c>
      <c r="AC11" s="33" t="e">
        <f t="shared" si="13"/>
        <v>#N/A</v>
      </c>
      <c r="AD11" s="33" t="e">
        <f t="shared" si="14"/>
        <v>#N/A</v>
      </c>
      <c r="AE11" s="33" t="e">
        <f t="shared" si="15"/>
        <v>#N/A</v>
      </c>
      <c r="AG11" s="33">
        <f t="shared" si="26"/>
        <v>-10</v>
      </c>
      <c r="AH11" s="33">
        <f t="shared" si="16"/>
        <v>-10</v>
      </c>
      <c r="AI11" s="33">
        <f t="shared" si="17"/>
        <v>24.500000000000046</v>
      </c>
      <c r="AJ11" s="33">
        <f t="shared" si="17"/>
        <v>43.000000000000043</v>
      </c>
      <c r="AK11" s="33">
        <f t="shared" si="17"/>
        <v>62.900000000000048</v>
      </c>
      <c r="AL11" s="33">
        <f t="shared" si="17"/>
        <v>71.900000000000048</v>
      </c>
      <c r="AM11" s="33" t="e">
        <f t="shared" si="17"/>
        <v>#N/A</v>
      </c>
      <c r="AN11" s="33" t="e">
        <f t="shared" si="17"/>
        <v>#N/A</v>
      </c>
      <c r="AP11" s="33">
        <f t="shared" si="18"/>
        <v>-10</v>
      </c>
      <c r="AQ11" s="33">
        <f t="shared" si="19"/>
        <v>204.70000000000005</v>
      </c>
      <c r="AR11" s="33">
        <f t="shared" si="20"/>
        <v>201.70000000000005</v>
      </c>
      <c r="AS11" s="33">
        <f t="shared" si="21"/>
        <v>202.70000000000005</v>
      </c>
      <c r="AT11" s="33">
        <f t="shared" si="22"/>
        <v>191.70000000000005</v>
      </c>
      <c r="AU11" s="33" t="e">
        <f t="shared" si="23"/>
        <v>#N/A</v>
      </c>
      <c r="AV11" s="33" t="e">
        <f t="shared" si="24"/>
        <v>#N/A</v>
      </c>
    </row>
    <row r="12" spans="1:48" ht="15" customHeight="1" x14ac:dyDescent="0.25">
      <c r="A12" s="33" t="s">
        <v>2</v>
      </c>
      <c r="K12" s="33">
        <f t="shared" si="25"/>
        <v>1</v>
      </c>
      <c r="L12" s="33">
        <f t="shared" si="2"/>
        <v>1</v>
      </c>
      <c r="M12" s="33">
        <f t="shared" si="3"/>
        <v>-2</v>
      </c>
      <c r="N12" s="33">
        <f t="shared" si="3"/>
        <v>7</v>
      </c>
      <c r="O12" s="33">
        <f t="shared" si="3"/>
        <v>0</v>
      </c>
      <c r="P12" s="33">
        <f t="shared" si="3"/>
        <v>4</v>
      </c>
      <c r="Q12" s="33" t="e">
        <f t="shared" si="3"/>
        <v>#N/A</v>
      </c>
      <c r="S12" s="33">
        <f t="shared" si="4"/>
        <v>1</v>
      </c>
      <c r="T12" s="33">
        <f t="shared" si="5"/>
        <v>-18</v>
      </c>
      <c r="U12" s="33">
        <f t="shared" si="6"/>
        <v>-27</v>
      </c>
      <c r="V12" s="33">
        <f t="shared" si="7"/>
        <v>-20</v>
      </c>
      <c r="W12" s="33">
        <f t="shared" si="8"/>
        <v>-24</v>
      </c>
      <c r="X12" s="33" t="e">
        <f t="shared" si="9"/>
        <v>#N/A</v>
      </c>
      <c r="Z12" s="33">
        <f t="shared" si="10"/>
        <v>1</v>
      </c>
      <c r="AA12" s="33">
        <f t="shared" si="11"/>
        <v>18</v>
      </c>
      <c r="AB12" s="33">
        <f t="shared" si="12"/>
        <v>47</v>
      </c>
      <c r="AC12" s="33">
        <f t="shared" si="13"/>
        <v>60</v>
      </c>
      <c r="AD12" s="33">
        <f t="shared" si="14"/>
        <v>84</v>
      </c>
      <c r="AE12" s="33" t="e">
        <f t="shared" si="15"/>
        <v>#N/A</v>
      </c>
      <c r="AG12" s="33">
        <f t="shared" si="26"/>
        <v>-9</v>
      </c>
      <c r="AH12" s="33">
        <f t="shared" si="16"/>
        <v>-9</v>
      </c>
      <c r="AI12" s="33">
        <f t="shared" si="17"/>
        <v>8.5000000000000462</v>
      </c>
      <c r="AJ12" s="33">
        <f t="shared" si="17"/>
        <v>36.000000000000043</v>
      </c>
      <c r="AK12" s="33">
        <f t="shared" si="17"/>
        <v>60.900000000000048</v>
      </c>
      <c r="AL12" s="33">
        <f t="shared" si="17"/>
        <v>72.900000000000048</v>
      </c>
      <c r="AM12" s="33" t="e">
        <f t="shared" si="17"/>
        <v>#N/A</v>
      </c>
      <c r="AN12" s="33" t="e">
        <f t="shared" si="17"/>
        <v>#N/A</v>
      </c>
      <c r="AP12" s="33">
        <f t="shared" si="18"/>
        <v>-9</v>
      </c>
      <c r="AQ12" s="33">
        <f t="shared" si="19"/>
        <v>168.70000000000005</v>
      </c>
      <c r="AR12" s="33">
        <f t="shared" si="20"/>
        <v>174.70000000000005</v>
      </c>
      <c r="AS12" s="33">
        <f t="shared" si="21"/>
        <v>180.70000000000005</v>
      </c>
      <c r="AT12" s="33">
        <f t="shared" si="22"/>
        <v>172.70000000000005</v>
      </c>
      <c r="AU12" s="33" t="e">
        <f t="shared" si="23"/>
        <v>#N/A</v>
      </c>
      <c r="AV12" s="33" t="e">
        <f t="shared" si="24"/>
        <v>#N/A</v>
      </c>
    </row>
    <row r="13" spans="1:48" ht="15" customHeight="1" x14ac:dyDescent="0.25">
      <c r="A13" s="33" t="s">
        <v>20</v>
      </c>
      <c r="K13" s="33">
        <f t="shared" si="25"/>
        <v>2</v>
      </c>
      <c r="L13" s="33">
        <f t="shared" si="2"/>
        <v>2</v>
      </c>
      <c r="M13" s="33">
        <f t="shared" si="3"/>
        <v>0</v>
      </c>
      <c r="N13" s="33">
        <f t="shared" si="3"/>
        <v>4</v>
      </c>
      <c r="O13" s="33">
        <f t="shared" si="3"/>
        <v>-3</v>
      </c>
      <c r="P13" s="33">
        <f t="shared" si="3"/>
        <v>1</v>
      </c>
      <c r="Q13" s="33" t="e">
        <f t="shared" si="3"/>
        <v>#N/A</v>
      </c>
      <c r="S13" s="33">
        <f t="shared" si="4"/>
        <v>2</v>
      </c>
      <c r="T13" s="33">
        <f t="shared" si="5"/>
        <v>-40</v>
      </c>
      <c r="U13" s="33">
        <f t="shared" si="6"/>
        <v>-44</v>
      </c>
      <c r="V13" s="33">
        <f t="shared" si="7"/>
        <v>-37</v>
      </c>
      <c r="W13" s="33">
        <f t="shared" si="8"/>
        <v>-41</v>
      </c>
      <c r="X13" s="33" t="e">
        <f t="shared" si="9"/>
        <v>#N/A</v>
      </c>
      <c r="Z13" s="33">
        <f t="shared" si="10"/>
        <v>2</v>
      </c>
      <c r="AA13" s="33">
        <f t="shared" si="11"/>
        <v>20</v>
      </c>
      <c r="AB13" s="33">
        <f t="shared" si="12"/>
        <v>44</v>
      </c>
      <c r="AC13" s="33">
        <f t="shared" si="13"/>
        <v>57</v>
      </c>
      <c r="AD13" s="33">
        <f t="shared" si="14"/>
        <v>81</v>
      </c>
      <c r="AE13" s="33" t="e">
        <f t="shared" si="15"/>
        <v>#N/A</v>
      </c>
      <c r="AG13" s="33">
        <f t="shared" si="26"/>
        <v>-8</v>
      </c>
      <c r="AH13" s="33">
        <f t="shared" si="16"/>
        <v>-8</v>
      </c>
      <c r="AI13" s="33">
        <f t="shared" si="17"/>
        <v>19.000000000000046</v>
      </c>
      <c r="AJ13" s="33">
        <f t="shared" si="17"/>
        <v>36.000000000000043</v>
      </c>
      <c r="AK13" s="33">
        <f t="shared" si="17"/>
        <v>60.200000000000045</v>
      </c>
      <c r="AL13" s="33">
        <f t="shared" si="17"/>
        <v>88.000000000000043</v>
      </c>
      <c r="AM13" s="33" t="e">
        <f t="shared" si="17"/>
        <v>#N/A</v>
      </c>
      <c r="AN13" s="33" t="e">
        <f t="shared" si="17"/>
        <v>#N/A</v>
      </c>
      <c r="AP13" s="33">
        <f t="shared" si="18"/>
        <v>-8</v>
      </c>
      <c r="AQ13" s="33">
        <f t="shared" si="19"/>
        <v>153.70000000000005</v>
      </c>
      <c r="AR13" s="33">
        <f t="shared" si="20"/>
        <v>152.70000000000005</v>
      </c>
      <c r="AS13" s="33">
        <f t="shared" si="21"/>
        <v>157.70000000000005</v>
      </c>
      <c r="AT13" s="33">
        <f t="shared" si="22"/>
        <v>165.70000000000005</v>
      </c>
      <c r="AU13" s="33" t="e">
        <f t="shared" si="23"/>
        <v>#N/A</v>
      </c>
      <c r="AV13" s="33" t="e">
        <f t="shared" si="24"/>
        <v>#N/A</v>
      </c>
    </row>
    <row r="14" spans="1:48" ht="15" customHeight="1" x14ac:dyDescent="0.25">
      <c r="A14" s="33" t="s">
        <v>23</v>
      </c>
      <c r="K14" s="33">
        <f t="shared" si="25"/>
        <v>3</v>
      </c>
      <c r="L14" s="33">
        <f t="shared" si="2"/>
        <v>3</v>
      </c>
      <c r="M14" s="33">
        <f t="shared" si="3"/>
        <v>-1</v>
      </c>
      <c r="N14" s="33">
        <f t="shared" si="3"/>
        <v>2</v>
      </c>
      <c r="O14" s="33">
        <f t="shared" si="3"/>
        <v>1</v>
      </c>
      <c r="P14" s="33" t="e">
        <f t="shared" si="3"/>
        <v>#N/A</v>
      </c>
      <c r="Q14" s="33" t="e">
        <f t="shared" si="3"/>
        <v>#N/A</v>
      </c>
      <c r="S14" s="33">
        <f t="shared" si="4"/>
        <v>3</v>
      </c>
      <c r="T14" s="33">
        <f t="shared" si="5"/>
        <v>-59</v>
      </c>
      <c r="U14" s="33">
        <f t="shared" si="6"/>
        <v>-62</v>
      </c>
      <c r="V14" s="33">
        <f t="shared" si="7"/>
        <v>-61</v>
      </c>
      <c r="W14" s="33" t="e">
        <f t="shared" si="8"/>
        <v>#N/A</v>
      </c>
      <c r="X14" s="33" t="e">
        <f t="shared" si="9"/>
        <v>#N/A</v>
      </c>
      <c r="Z14" s="33">
        <f t="shared" si="10"/>
        <v>3</v>
      </c>
      <c r="AA14" s="33">
        <f t="shared" si="11"/>
        <v>19</v>
      </c>
      <c r="AB14" s="33">
        <f t="shared" si="12"/>
        <v>42</v>
      </c>
      <c r="AC14" s="33">
        <f t="shared" si="13"/>
        <v>61</v>
      </c>
      <c r="AD14" s="33" t="e">
        <f t="shared" si="14"/>
        <v>#N/A</v>
      </c>
      <c r="AE14" s="33" t="e">
        <f t="shared" si="15"/>
        <v>#N/A</v>
      </c>
      <c r="AG14" s="33">
        <f t="shared" si="26"/>
        <v>-7</v>
      </c>
      <c r="AH14" s="33">
        <f t="shared" si="16"/>
        <v>-7</v>
      </c>
      <c r="AI14" s="33">
        <f t="shared" si="17"/>
        <v>14.000000000000046</v>
      </c>
      <c r="AJ14" s="33">
        <f t="shared" si="17"/>
        <v>40.000000000000043</v>
      </c>
      <c r="AK14" s="33">
        <f t="shared" si="17"/>
        <v>68.200000000000045</v>
      </c>
      <c r="AL14" s="33">
        <f t="shared" si="17"/>
        <v>76.000000000000043</v>
      </c>
      <c r="AM14" s="33" t="e">
        <f t="shared" si="17"/>
        <v>#N/A</v>
      </c>
      <c r="AN14" s="33" t="e">
        <f t="shared" si="17"/>
        <v>#N/A</v>
      </c>
      <c r="AP14" s="33">
        <f t="shared" si="18"/>
        <v>-7</v>
      </c>
      <c r="AQ14" s="33">
        <f t="shared" si="19"/>
        <v>128.70000000000005</v>
      </c>
      <c r="AR14" s="33">
        <f t="shared" si="20"/>
        <v>136.70000000000005</v>
      </c>
      <c r="AS14" s="33">
        <f t="shared" si="21"/>
        <v>145.70000000000005</v>
      </c>
      <c r="AT14" s="33">
        <f t="shared" si="22"/>
        <v>133.70000000000005</v>
      </c>
      <c r="AU14" s="33" t="e">
        <f t="shared" si="23"/>
        <v>#N/A</v>
      </c>
      <c r="AV14" s="33" t="e">
        <f t="shared" si="24"/>
        <v>#N/A</v>
      </c>
    </row>
    <row r="15" spans="1:48" ht="15" customHeight="1" x14ac:dyDescent="0.25">
      <c r="A15" s="33" t="s">
        <v>24</v>
      </c>
      <c r="K15" s="33">
        <f t="shared" si="25"/>
        <v>4</v>
      </c>
      <c r="L15" s="33" t="str">
        <f t="shared" si="2"/>
        <v/>
      </c>
      <c r="M15" s="33" t="e">
        <f t="shared" si="3"/>
        <v>#N/A</v>
      </c>
      <c r="N15" s="33" t="e">
        <f t="shared" si="3"/>
        <v>#N/A</v>
      </c>
      <c r="O15" s="33" t="e">
        <f t="shared" si="3"/>
        <v>#N/A</v>
      </c>
      <c r="P15" s="33" t="e">
        <f t="shared" si="3"/>
        <v>#N/A</v>
      </c>
      <c r="Q15" s="33" t="e">
        <f t="shared" si="3"/>
        <v>#N/A</v>
      </c>
      <c r="S15" s="33" t="str">
        <f t="shared" si="4"/>
        <v/>
      </c>
      <c r="T15" s="33" t="e">
        <f t="shared" si="5"/>
        <v>#N/A</v>
      </c>
      <c r="U15" s="33" t="e">
        <f t="shared" si="6"/>
        <v>#N/A</v>
      </c>
      <c r="V15" s="33" t="e">
        <f t="shared" si="7"/>
        <v>#N/A</v>
      </c>
      <c r="W15" s="33" t="e">
        <f t="shared" si="8"/>
        <v>#N/A</v>
      </c>
      <c r="X15" s="33" t="e">
        <f t="shared" si="9"/>
        <v>#N/A</v>
      </c>
      <c r="Z15" s="33" t="str">
        <f t="shared" si="10"/>
        <v/>
      </c>
      <c r="AA15" s="33" t="e">
        <f t="shared" si="11"/>
        <v>#N/A</v>
      </c>
      <c r="AB15" s="33" t="e">
        <f t="shared" si="12"/>
        <v>#N/A</v>
      </c>
      <c r="AC15" s="33" t="e">
        <f t="shared" si="13"/>
        <v>#N/A</v>
      </c>
      <c r="AD15" s="33" t="e">
        <f t="shared" si="14"/>
        <v>#N/A</v>
      </c>
      <c r="AE15" s="33" t="e">
        <f t="shared" si="15"/>
        <v>#N/A</v>
      </c>
      <c r="AG15" s="33">
        <f t="shared" si="26"/>
        <v>-6</v>
      </c>
      <c r="AH15" s="33">
        <f t="shared" si="16"/>
        <v>-6</v>
      </c>
      <c r="AI15" s="33">
        <f t="shared" si="17"/>
        <v>18.000000000000046</v>
      </c>
      <c r="AJ15" s="33">
        <f t="shared" si="17"/>
        <v>39.000000000000043</v>
      </c>
      <c r="AK15" s="33">
        <f t="shared" si="17"/>
        <v>51.200000000000045</v>
      </c>
      <c r="AL15" s="33">
        <f t="shared" si="17"/>
        <v>82.000000000000043</v>
      </c>
      <c r="AM15" s="33" t="e">
        <f t="shared" si="17"/>
        <v>#N/A</v>
      </c>
      <c r="AN15" s="33" t="e">
        <f t="shared" si="17"/>
        <v>#N/A</v>
      </c>
      <c r="AP15" s="33">
        <f t="shared" si="18"/>
        <v>-6</v>
      </c>
      <c r="AQ15" s="33">
        <f t="shared" si="19"/>
        <v>112.70000000000005</v>
      </c>
      <c r="AR15" s="33">
        <f t="shared" si="20"/>
        <v>115.70000000000005</v>
      </c>
      <c r="AS15" s="33">
        <f t="shared" si="21"/>
        <v>108.70000000000005</v>
      </c>
      <c r="AT15" s="33">
        <f t="shared" si="22"/>
        <v>119.70000000000005</v>
      </c>
      <c r="AU15" s="33" t="e">
        <f t="shared" si="23"/>
        <v>#N/A</v>
      </c>
      <c r="AV15" s="33" t="e">
        <f t="shared" si="24"/>
        <v>#N/A</v>
      </c>
    </row>
    <row r="16" spans="1:48" ht="15" customHeight="1" x14ac:dyDescent="0.25">
      <c r="A16" s="33" t="s">
        <v>25</v>
      </c>
      <c r="K16" s="33">
        <f t="shared" si="25"/>
        <v>5</v>
      </c>
      <c r="L16" s="33" t="str">
        <f t="shared" si="2"/>
        <v/>
      </c>
      <c r="M16" s="33" t="e">
        <f t="shared" si="3"/>
        <v>#N/A</v>
      </c>
      <c r="N16" s="33" t="e">
        <f t="shared" si="3"/>
        <v>#N/A</v>
      </c>
      <c r="O16" s="33" t="e">
        <f t="shared" si="3"/>
        <v>#N/A</v>
      </c>
      <c r="P16" s="33" t="e">
        <f t="shared" si="3"/>
        <v>#N/A</v>
      </c>
      <c r="Q16" s="33" t="e">
        <f t="shared" si="3"/>
        <v>#N/A</v>
      </c>
      <c r="S16" s="33" t="str">
        <f t="shared" si="4"/>
        <v/>
      </c>
      <c r="T16" s="33" t="e">
        <f t="shared" si="5"/>
        <v>#N/A</v>
      </c>
      <c r="U16" s="33" t="e">
        <f t="shared" si="6"/>
        <v>#N/A</v>
      </c>
      <c r="V16" s="33" t="e">
        <f t="shared" si="7"/>
        <v>#N/A</v>
      </c>
      <c r="W16" s="33" t="e">
        <f t="shared" si="8"/>
        <v>#N/A</v>
      </c>
      <c r="X16" s="33" t="e">
        <f t="shared" si="9"/>
        <v>#N/A</v>
      </c>
      <c r="Z16" s="33" t="str">
        <f t="shared" si="10"/>
        <v/>
      </c>
      <c r="AA16" s="33" t="e">
        <f t="shared" si="11"/>
        <v>#N/A</v>
      </c>
      <c r="AB16" s="33" t="e">
        <f t="shared" si="12"/>
        <v>#N/A</v>
      </c>
      <c r="AC16" s="33" t="e">
        <f t="shared" si="13"/>
        <v>#N/A</v>
      </c>
      <c r="AD16" s="33" t="e">
        <f t="shared" si="14"/>
        <v>#N/A</v>
      </c>
      <c r="AE16" s="33" t="e">
        <f t="shared" si="15"/>
        <v>#N/A</v>
      </c>
      <c r="AG16" s="33">
        <f t="shared" si="26"/>
        <v>-5</v>
      </c>
      <c r="AH16" s="33">
        <f t="shared" si="16"/>
        <v>-5</v>
      </c>
      <c r="AI16" s="33">
        <f t="shared" ref="AI16:AN25" si="27">IFERROR(AVERAGEIFS($J:$J,$A:$A,AI$4,$B:$B,$AG16)+AI$3,#N/A)</f>
        <v>29.000000000000046</v>
      </c>
      <c r="AJ16" s="33">
        <f t="shared" si="27"/>
        <v>45.000000000000043</v>
      </c>
      <c r="AK16" s="33">
        <f t="shared" si="27"/>
        <v>60.200000000000045</v>
      </c>
      <c r="AL16" s="33">
        <f t="shared" si="27"/>
        <v>74.000000000000043</v>
      </c>
      <c r="AM16" s="33" t="e">
        <f t="shared" si="27"/>
        <v>#N/A</v>
      </c>
      <c r="AN16" s="33" t="e">
        <f t="shared" si="27"/>
        <v>#N/A</v>
      </c>
      <c r="AP16" s="33">
        <f t="shared" si="18"/>
        <v>-5</v>
      </c>
      <c r="AQ16" s="33">
        <f t="shared" si="19"/>
        <v>103.70000000000005</v>
      </c>
      <c r="AR16" s="33">
        <f t="shared" si="20"/>
        <v>101.70000000000005</v>
      </c>
      <c r="AS16" s="33">
        <f t="shared" si="21"/>
        <v>97.700000000000045</v>
      </c>
      <c r="AT16" s="33">
        <f t="shared" si="22"/>
        <v>91.700000000000045</v>
      </c>
      <c r="AU16" s="33" t="e">
        <f t="shared" si="23"/>
        <v>#N/A</v>
      </c>
      <c r="AV16" s="33" t="e">
        <f t="shared" si="24"/>
        <v>#N/A</v>
      </c>
    </row>
    <row r="17" spans="1:48" ht="15" customHeight="1" x14ac:dyDescent="0.25">
      <c r="AG17" s="33">
        <f t="shared" si="26"/>
        <v>-4</v>
      </c>
      <c r="AH17" s="33">
        <f t="shared" si="16"/>
        <v>-4</v>
      </c>
      <c r="AI17" s="33">
        <f t="shared" si="27"/>
        <v>23.700000000000045</v>
      </c>
      <c r="AJ17" s="33">
        <f t="shared" si="27"/>
        <v>39.200000000000045</v>
      </c>
      <c r="AK17" s="33">
        <f t="shared" si="27"/>
        <v>58.500000000000043</v>
      </c>
      <c r="AL17" s="33">
        <f t="shared" si="27"/>
        <v>87.500000000000043</v>
      </c>
      <c r="AM17" s="33" t="e">
        <f t="shared" si="27"/>
        <v>#N/A</v>
      </c>
      <c r="AN17" s="33" t="e">
        <f t="shared" si="27"/>
        <v>#N/A</v>
      </c>
      <c r="AP17" s="33">
        <f t="shared" si="18"/>
        <v>-4</v>
      </c>
      <c r="AQ17" s="33">
        <f t="shared" si="19"/>
        <v>79.700000000000045</v>
      </c>
      <c r="AR17" s="33">
        <f t="shared" si="20"/>
        <v>81.700000000000045</v>
      </c>
      <c r="AS17" s="33">
        <f t="shared" si="21"/>
        <v>78.700000000000045</v>
      </c>
      <c r="AT17" s="33">
        <f t="shared" si="22"/>
        <v>88.700000000000045</v>
      </c>
      <c r="AU17" s="33" t="e">
        <f t="shared" si="23"/>
        <v>#N/A</v>
      </c>
      <c r="AV17" s="33" t="e">
        <f t="shared" si="24"/>
        <v>#N/A</v>
      </c>
    </row>
    <row r="18" spans="1:48" ht="15" customHeight="1" x14ac:dyDescent="0.25">
      <c r="A18" s="33" t="s">
        <v>59</v>
      </c>
      <c r="AG18" s="33">
        <f t="shared" si="26"/>
        <v>-3</v>
      </c>
      <c r="AH18" s="33">
        <f t="shared" si="16"/>
        <v>-3</v>
      </c>
      <c r="AI18" s="33">
        <f t="shared" si="27"/>
        <v>12.700000000000045</v>
      </c>
      <c r="AJ18" s="33">
        <f t="shared" si="27"/>
        <v>32.200000000000045</v>
      </c>
      <c r="AK18" s="33">
        <f t="shared" si="27"/>
        <v>51.500000000000043</v>
      </c>
      <c r="AL18" s="33">
        <f t="shared" si="27"/>
        <v>87.500000000000043</v>
      </c>
      <c r="AM18" s="33" t="e">
        <f t="shared" si="27"/>
        <v>#N/A</v>
      </c>
      <c r="AN18" s="33" t="e">
        <f t="shared" si="27"/>
        <v>#N/A</v>
      </c>
      <c r="AP18" s="33">
        <f t="shared" si="18"/>
        <v>-3</v>
      </c>
      <c r="AQ18" s="33">
        <f t="shared" si="19"/>
        <v>48.700000000000045</v>
      </c>
      <c r="AR18" s="33">
        <f t="shared" si="20"/>
        <v>54.700000000000045</v>
      </c>
      <c r="AS18" s="33">
        <f t="shared" si="21"/>
        <v>51.700000000000045</v>
      </c>
      <c r="AT18" s="33">
        <f t="shared" si="22"/>
        <v>68.700000000000045</v>
      </c>
      <c r="AU18" s="33" t="e">
        <f t="shared" si="23"/>
        <v>#N/A</v>
      </c>
      <c r="AV18" s="33" t="e">
        <f t="shared" si="24"/>
        <v>#N/A</v>
      </c>
    </row>
    <row r="19" spans="1:48" ht="15" customHeight="1" x14ac:dyDescent="0.25">
      <c r="A19" s="33" t="s">
        <v>58</v>
      </c>
      <c r="AG19" s="33">
        <f t="shared" si="26"/>
        <v>-2</v>
      </c>
      <c r="AH19" s="33">
        <f t="shared" si="16"/>
        <v>-2</v>
      </c>
      <c r="AI19" s="33">
        <f t="shared" si="27"/>
        <v>25.700000000000045</v>
      </c>
      <c r="AJ19" s="33">
        <f t="shared" si="27"/>
        <v>50.200000000000045</v>
      </c>
      <c r="AK19" s="33">
        <f t="shared" si="27"/>
        <v>64.500000000000043</v>
      </c>
      <c r="AL19" s="33">
        <f t="shared" si="27"/>
        <v>67.500000000000043</v>
      </c>
      <c r="AM19" s="33" t="e">
        <f t="shared" si="27"/>
        <v>#N/A</v>
      </c>
      <c r="AN19" s="33" t="e">
        <f t="shared" si="27"/>
        <v>#N/A</v>
      </c>
      <c r="AP19" s="33">
        <f t="shared" si="18"/>
        <v>-2</v>
      </c>
      <c r="AQ19" s="33">
        <f t="shared" si="19"/>
        <v>41.700000000000045</v>
      </c>
      <c r="AR19" s="33">
        <f t="shared" si="20"/>
        <v>52.700000000000045</v>
      </c>
      <c r="AS19" s="33">
        <f t="shared" si="21"/>
        <v>44.700000000000045</v>
      </c>
      <c r="AT19" s="33">
        <f t="shared" si="22"/>
        <v>28.700000000000045</v>
      </c>
      <c r="AU19" s="33" t="e">
        <f t="shared" si="23"/>
        <v>#N/A</v>
      </c>
      <c r="AV19" s="33" t="e">
        <f t="shared" si="24"/>
        <v>#N/A</v>
      </c>
    </row>
    <row r="20" spans="1:48" ht="15" customHeight="1" x14ac:dyDescent="0.25">
      <c r="AG20" s="33">
        <f t="shared" si="26"/>
        <v>-1</v>
      </c>
      <c r="AH20" s="33">
        <f t="shared" si="16"/>
        <v>-1</v>
      </c>
      <c r="AI20" s="33">
        <f t="shared" si="27"/>
        <v>17.700000000000045</v>
      </c>
      <c r="AJ20" s="33">
        <f t="shared" si="27"/>
        <v>38.200000000000045</v>
      </c>
      <c r="AK20" s="33">
        <f t="shared" si="27"/>
        <v>65.500000000000043</v>
      </c>
      <c r="AL20" s="33">
        <f t="shared" si="27"/>
        <v>77.500000000000043</v>
      </c>
      <c r="AM20" s="33" t="e">
        <f t="shared" si="27"/>
        <v>#N/A</v>
      </c>
      <c r="AN20" s="33" t="e">
        <f t="shared" si="27"/>
        <v>#N/A</v>
      </c>
      <c r="AP20" s="33">
        <f t="shared" si="18"/>
        <v>-1</v>
      </c>
      <c r="AQ20" s="33">
        <f t="shared" si="19"/>
        <v>13.700000000000045</v>
      </c>
      <c r="AR20" s="33">
        <f t="shared" si="20"/>
        <v>20.700000000000045</v>
      </c>
      <c r="AS20" s="33">
        <f t="shared" si="21"/>
        <v>25.700000000000045</v>
      </c>
      <c r="AT20" s="33">
        <f t="shared" si="22"/>
        <v>18.700000000000045</v>
      </c>
      <c r="AU20" s="33" t="e">
        <f t="shared" si="23"/>
        <v>#N/A</v>
      </c>
      <c r="AV20" s="33" t="e">
        <f t="shared" si="24"/>
        <v>#N/A</v>
      </c>
    </row>
    <row r="21" spans="1:48" ht="15" customHeight="1" x14ac:dyDescent="0.25">
      <c r="AG21" s="33">
        <f t="shared" si="26"/>
        <v>0</v>
      </c>
      <c r="AH21" s="33" t="str">
        <f t="shared" si="16"/>
        <v/>
      </c>
      <c r="AI21" s="33" t="e">
        <f t="shared" si="27"/>
        <v>#N/A</v>
      </c>
      <c r="AJ21" s="33" t="e">
        <f t="shared" si="27"/>
        <v>#N/A</v>
      </c>
      <c r="AK21" s="33" t="e">
        <f t="shared" si="27"/>
        <v>#N/A</v>
      </c>
      <c r="AL21" s="33" t="e">
        <f t="shared" si="27"/>
        <v>#N/A</v>
      </c>
      <c r="AM21" s="33" t="e">
        <f t="shared" si="27"/>
        <v>#N/A</v>
      </c>
      <c r="AN21" s="33" t="e">
        <f t="shared" si="27"/>
        <v>#N/A</v>
      </c>
      <c r="AP21" s="33" t="str">
        <f t="shared" si="18"/>
        <v/>
      </c>
      <c r="AQ21" s="33" t="e">
        <f t="shared" si="19"/>
        <v>#N/A</v>
      </c>
      <c r="AR21" s="33" t="e">
        <f t="shared" si="20"/>
        <v>#N/A</v>
      </c>
      <c r="AS21" s="33" t="e">
        <f t="shared" si="21"/>
        <v>#N/A</v>
      </c>
      <c r="AT21" s="33" t="e">
        <f t="shared" si="22"/>
        <v>#N/A</v>
      </c>
      <c r="AU21" s="33" t="e">
        <f t="shared" si="23"/>
        <v>#N/A</v>
      </c>
      <c r="AV21" s="33" t="e">
        <f t="shared" si="24"/>
        <v>#N/A</v>
      </c>
    </row>
    <row r="22" spans="1:48" ht="15" customHeight="1" x14ac:dyDescent="0.25">
      <c r="AG22" s="33">
        <f t="shared" si="26"/>
        <v>1</v>
      </c>
      <c r="AH22" s="33">
        <f t="shared" si="16"/>
        <v>1</v>
      </c>
      <c r="AI22" s="33">
        <f t="shared" si="27"/>
        <v>25.700000000000045</v>
      </c>
      <c r="AJ22" s="33">
        <f t="shared" si="27"/>
        <v>41.200000000000045</v>
      </c>
      <c r="AK22" s="33">
        <f t="shared" si="27"/>
        <v>65.200000000000045</v>
      </c>
      <c r="AL22" s="33">
        <f t="shared" si="27"/>
        <v>83.500000000000043</v>
      </c>
      <c r="AM22" s="33" t="e">
        <f t="shared" si="27"/>
        <v>#N/A</v>
      </c>
      <c r="AN22" s="33" t="e">
        <f t="shared" si="27"/>
        <v>#N/A</v>
      </c>
      <c r="AP22" s="33">
        <f t="shared" si="18"/>
        <v>1</v>
      </c>
      <c r="AQ22" s="33">
        <f t="shared" si="19"/>
        <v>-23.700000000000045</v>
      </c>
      <c r="AR22" s="33">
        <f t="shared" si="20"/>
        <v>-28.700000000000045</v>
      </c>
      <c r="AS22" s="33">
        <f t="shared" si="21"/>
        <v>-25.700000000000045</v>
      </c>
      <c r="AT22" s="33">
        <f t="shared" si="22"/>
        <v>-27.700000000000045</v>
      </c>
      <c r="AU22" s="33" t="e">
        <f t="shared" si="23"/>
        <v>#N/A</v>
      </c>
      <c r="AV22" s="33" t="e">
        <f t="shared" si="24"/>
        <v>#N/A</v>
      </c>
    </row>
    <row r="23" spans="1:48" ht="15" customHeight="1" x14ac:dyDescent="0.25">
      <c r="AG23" s="33">
        <f t="shared" si="26"/>
        <v>2</v>
      </c>
      <c r="AH23" s="33">
        <f t="shared" si="16"/>
        <v>2</v>
      </c>
      <c r="AI23" s="33">
        <f t="shared" si="27"/>
        <v>17.700000000000045</v>
      </c>
      <c r="AJ23" s="33">
        <f t="shared" si="27"/>
        <v>45.200000000000045</v>
      </c>
      <c r="AK23" s="33">
        <f t="shared" si="27"/>
        <v>57.200000000000045</v>
      </c>
      <c r="AL23" s="33">
        <f t="shared" si="27"/>
        <v>83.500000000000043</v>
      </c>
      <c r="AM23" s="33" t="e">
        <f t="shared" si="27"/>
        <v>#N/A</v>
      </c>
      <c r="AN23" s="33" t="e">
        <f t="shared" si="27"/>
        <v>#N/A</v>
      </c>
      <c r="AP23" s="33">
        <f t="shared" si="18"/>
        <v>2</v>
      </c>
      <c r="AQ23" s="33">
        <f t="shared" si="19"/>
        <v>-35.700000000000045</v>
      </c>
      <c r="AR23" s="33">
        <f t="shared" si="20"/>
        <v>-52.700000000000045</v>
      </c>
      <c r="AS23" s="33">
        <f t="shared" si="21"/>
        <v>-37.700000000000045</v>
      </c>
      <c r="AT23" s="33">
        <f t="shared" si="22"/>
        <v>-47.700000000000045</v>
      </c>
      <c r="AU23" s="33" t="e">
        <f t="shared" si="23"/>
        <v>#N/A</v>
      </c>
      <c r="AV23" s="33" t="e">
        <f t="shared" si="24"/>
        <v>#N/A</v>
      </c>
    </row>
    <row r="24" spans="1:48" ht="15" customHeight="1" x14ac:dyDescent="0.25">
      <c r="AG24" s="33">
        <f t="shared" si="26"/>
        <v>3</v>
      </c>
      <c r="AH24" s="33">
        <f t="shared" si="16"/>
        <v>3</v>
      </c>
      <c r="AI24" s="33">
        <f t="shared" si="27"/>
        <v>21.700000000000045</v>
      </c>
      <c r="AJ24" s="33">
        <f t="shared" si="27"/>
        <v>32.200000000000045</v>
      </c>
      <c r="AK24" s="33">
        <f t="shared" si="27"/>
        <v>67.200000000000045</v>
      </c>
      <c r="AL24" s="33">
        <f t="shared" si="27"/>
        <v>76.500000000000043</v>
      </c>
      <c r="AM24" s="33" t="e">
        <f t="shared" si="27"/>
        <v>#N/A</v>
      </c>
      <c r="AN24" s="33" t="e">
        <f t="shared" si="27"/>
        <v>#N/A</v>
      </c>
      <c r="AP24" s="33">
        <f t="shared" si="18"/>
        <v>3</v>
      </c>
      <c r="AQ24" s="33">
        <f t="shared" si="19"/>
        <v>-59.700000000000045</v>
      </c>
      <c r="AR24" s="33">
        <f t="shared" si="20"/>
        <v>-59.700000000000045</v>
      </c>
      <c r="AS24" s="33">
        <f t="shared" si="21"/>
        <v>-67.700000000000045</v>
      </c>
      <c r="AT24" s="33">
        <f t="shared" si="22"/>
        <v>-60.700000000000045</v>
      </c>
      <c r="AU24" s="33" t="e">
        <f t="shared" si="23"/>
        <v>#N/A</v>
      </c>
      <c r="AV24" s="33" t="e">
        <f t="shared" si="24"/>
        <v>#N/A</v>
      </c>
    </row>
    <row r="25" spans="1:48" ht="15" customHeight="1" x14ac:dyDescent="0.25">
      <c r="AG25" s="33">
        <f t="shared" si="26"/>
        <v>4</v>
      </c>
      <c r="AH25" s="33">
        <f t="shared" si="16"/>
        <v>4</v>
      </c>
      <c r="AI25" s="33">
        <f t="shared" si="27"/>
        <v>14.700000000000045</v>
      </c>
      <c r="AJ25" s="33">
        <f t="shared" si="27"/>
        <v>41.200000000000045</v>
      </c>
      <c r="AK25" s="33">
        <f t="shared" si="27"/>
        <v>50.200000000000045</v>
      </c>
      <c r="AL25" s="33">
        <f t="shared" si="27"/>
        <v>76.500000000000043</v>
      </c>
      <c r="AM25" s="33" t="e">
        <f t="shared" si="27"/>
        <v>#N/A</v>
      </c>
      <c r="AN25" s="33" t="e">
        <f t="shared" si="27"/>
        <v>#N/A</v>
      </c>
      <c r="AP25" s="33">
        <f t="shared" si="18"/>
        <v>4</v>
      </c>
      <c r="AQ25" s="33">
        <f t="shared" si="19"/>
        <v>-72.700000000000045</v>
      </c>
      <c r="AR25" s="33">
        <f t="shared" si="20"/>
        <v>-88.700000000000045</v>
      </c>
      <c r="AS25" s="33">
        <f t="shared" si="21"/>
        <v>-70.700000000000045</v>
      </c>
      <c r="AT25" s="33">
        <f t="shared" si="22"/>
        <v>-80.700000000000045</v>
      </c>
      <c r="AU25" s="33" t="e">
        <f t="shared" si="23"/>
        <v>#N/A</v>
      </c>
      <c r="AV25" s="33" t="e">
        <f t="shared" si="24"/>
        <v>#N/A</v>
      </c>
    </row>
    <row r="26" spans="1:48" ht="15" customHeight="1" x14ac:dyDescent="0.25">
      <c r="AG26" s="33">
        <f t="shared" si="26"/>
        <v>5</v>
      </c>
      <c r="AH26" s="33">
        <f t="shared" si="16"/>
        <v>5</v>
      </c>
      <c r="AI26" s="33">
        <f t="shared" ref="AI26:AN36" si="28">IFERROR(AVERAGEIFS($J:$J,$A:$A,AI$4,$B:$B,$AG26)+AI$3,#N/A)</f>
        <v>12.200000000000045</v>
      </c>
      <c r="AJ26" s="33">
        <f t="shared" si="28"/>
        <v>34.700000000000045</v>
      </c>
      <c r="AK26" s="33">
        <f t="shared" si="28"/>
        <v>51.500000000000043</v>
      </c>
      <c r="AL26" s="33">
        <f t="shared" si="28"/>
        <v>74.700000000000045</v>
      </c>
      <c r="AM26" s="33" t="e">
        <f t="shared" si="28"/>
        <v>#N/A</v>
      </c>
      <c r="AN26" s="33" t="e">
        <f t="shared" si="28"/>
        <v>#N/A</v>
      </c>
      <c r="AP26" s="33">
        <f t="shared" si="18"/>
        <v>5</v>
      </c>
      <c r="AQ26" s="33">
        <f t="shared" si="19"/>
        <v>-92.700000000000045</v>
      </c>
      <c r="AR26" s="33">
        <f t="shared" si="20"/>
        <v>-98.700000000000045</v>
      </c>
      <c r="AS26" s="33">
        <f t="shared" si="21"/>
        <v>-88.700000000000045</v>
      </c>
      <c r="AT26" s="33">
        <f t="shared" si="22"/>
        <v>-95.700000000000045</v>
      </c>
      <c r="AU26" s="33" t="e">
        <f t="shared" si="23"/>
        <v>#N/A</v>
      </c>
      <c r="AV26" s="33" t="e">
        <f t="shared" si="24"/>
        <v>#N/A</v>
      </c>
    </row>
    <row r="27" spans="1:48" ht="15" customHeight="1" x14ac:dyDescent="0.25">
      <c r="AG27" s="33">
        <f t="shared" si="26"/>
        <v>6</v>
      </c>
      <c r="AH27" s="33">
        <f t="shared" si="16"/>
        <v>6</v>
      </c>
      <c r="AI27" s="33">
        <f t="shared" si="28"/>
        <v>25.200000000000045</v>
      </c>
      <c r="AJ27" s="33">
        <f t="shared" si="28"/>
        <v>44.700000000000045</v>
      </c>
      <c r="AK27" s="33">
        <f t="shared" si="28"/>
        <v>69.500000000000043</v>
      </c>
      <c r="AL27" s="33">
        <f t="shared" si="28"/>
        <v>87.700000000000045</v>
      </c>
      <c r="AM27" s="33" t="e">
        <f t="shared" si="28"/>
        <v>#N/A</v>
      </c>
      <c r="AN27" s="33" t="e">
        <f t="shared" si="28"/>
        <v>#N/A</v>
      </c>
      <c r="AP27" s="33">
        <f t="shared" si="18"/>
        <v>6</v>
      </c>
      <c r="AQ27" s="33">
        <f t="shared" si="19"/>
        <v>-125.70000000000005</v>
      </c>
      <c r="AR27" s="33">
        <f t="shared" si="20"/>
        <v>-128.70000000000005</v>
      </c>
      <c r="AS27" s="33">
        <f t="shared" si="21"/>
        <v>-126.70000000000005</v>
      </c>
      <c r="AT27" s="33">
        <f t="shared" si="22"/>
        <v>-128.70000000000005</v>
      </c>
      <c r="AU27" s="33" t="e">
        <f t="shared" si="23"/>
        <v>#N/A</v>
      </c>
      <c r="AV27" s="33" t="e">
        <f t="shared" si="24"/>
        <v>#N/A</v>
      </c>
    </row>
    <row r="28" spans="1:48" ht="15" customHeight="1" x14ac:dyDescent="0.25">
      <c r="AG28" s="33">
        <f t="shared" si="26"/>
        <v>7</v>
      </c>
      <c r="AH28" s="33">
        <f t="shared" si="16"/>
        <v>7</v>
      </c>
      <c r="AI28" s="33">
        <f t="shared" si="28"/>
        <v>17.200000000000045</v>
      </c>
      <c r="AJ28" s="33">
        <f t="shared" si="28"/>
        <v>39.700000000000045</v>
      </c>
      <c r="AK28" s="33">
        <f t="shared" si="28"/>
        <v>53.500000000000043</v>
      </c>
      <c r="AL28" s="33">
        <f t="shared" si="28"/>
        <v>81.700000000000045</v>
      </c>
      <c r="AM28" s="33" t="e">
        <f t="shared" si="28"/>
        <v>#N/A</v>
      </c>
      <c r="AN28" s="33" t="e">
        <f t="shared" si="28"/>
        <v>#N/A</v>
      </c>
      <c r="AP28" s="33">
        <f t="shared" si="18"/>
        <v>7</v>
      </c>
      <c r="AQ28" s="33">
        <f t="shared" si="19"/>
        <v>-137.70000000000005</v>
      </c>
      <c r="AR28" s="33">
        <f t="shared" si="20"/>
        <v>-143.70000000000005</v>
      </c>
      <c r="AS28" s="33">
        <f t="shared" si="21"/>
        <v>-130.70000000000005</v>
      </c>
      <c r="AT28" s="33">
        <f t="shared" si="22"/>
        <v>-142.70000000000005</v>
      </c>
      <c r="AU28" s="33" t="e">
        <f t="shared" si="23"/>
        <v>#N/A</v>
      </c>
      <c r="AV28" s="33" t="e">
        <f t="shared" si="24"/>
        <v>#N/A</v>
      </c>
    </row>
    <row r="29" spans="1:48" ht="15" customHeight="1" x14ac:dyDescent="0.25">
      <c r="AG29" s="33">
        <f t="shared" si="26"/>
        <v>8</v>
      </c>
      <c r="AH29" s="33">
        <f t="shared" si="16"/>
        <v>8</v>
      </c>
      <c r="AI29" s="33">
        <f t="shared" si="28"/>
        <v>25.200000000000045</v>
      </c>
      <c r="AJ29" s="33">
        <f t="shared" si="28"/>
        <v>40.700000000000045</v>
      </c>
      <c r="AK29" s="33">
        <f t="shared" si="28"/>
        <v>65.500000000000043</v>
      </c>
      <c r="AL29" s="33">
        <f t="shared" si="28"/>
        <v>75.700000000000045</v>
      </c>
      <c r="AM29" s="33" t="e">
        <f t="shared" si="28"/>
        <v>#N/A</v>
      </c>
      <c r="AN29" s="33" t="e">
        <f t="shared" si="28"/>
        <v>#N/A</v>
      </c>
      <c r="AP29" s="33">
        <f t="shared" si="18"/>
        <v>8</v>
      </c>
      <c r="AQ29" s="33">
        <f t="shared" si="19"/>
        <v>-165.70000000000005</v>
      </c>
      <c r="AR29" s="33">
        <f t="shared" si="20"/>
        <v>-164.70000000000005</v>
      </c>
      <c r="AS29" s="33">
        <f t="shared" si="21"/>
        <v>-162.70000000000005</v>
      </c>
      <c r="AT29" s="33">
        <f t="shared" si="22"/>
        <v>-156.70000000000005</v>
      </c>
      <c r="AU29" s="33" t="e">
        <f t="shared" si="23"/>
        <v>#N/A</v>
      </c>
      <c r="AV29" s="33" t="e">
        <f t="shared" si="24"/>
        <v>#N/A</v>
      </c>
    </row>
    <row r="30" spans="1:48" ht="15" customHeight="1" x14ac:dyDescent="0.25">
      <c r="AG30" s="33">
        <f t="shared" si="26"/>
        <v>9</v>
      </c>
      <c r="AH30" s="33">
        <f t="shared" si="16"/>
        <v>9</v>
      </c>
      <c r="AI30" s="33">
        <f t="shared" si="28"/>
        <v>20.200000000000045</v>
      </c>
      <c r="AJ30" s="33">
        <f t="shared" si="28"/>
        <v>44.000000000000043</v>
      </c>
      <c r="AK30" s="33">
        <f t="shared" si="28"/>
        <v>66.900000000000048</v>
      </c>
      <c r="AL30" s="33">
        <f t="shared" si="28"/>
        <v>87.900000000000048</v>
      </c>
      <c r="AM30" s="33" t="e">
        <f t="shared" si="28"/>
        <v>#N/A</v>
      </c>
      <c r="AN30" s="33" t="e">
        <f t="shared" si="28"/>
        <v>#N/A</v>
      </c>
      <c r="AP30" s="33">
        <f t="shared" si="18"/>
        <v>9</v>
      </c>
      <c r="AQ30" s="33">
        <f t="shared" si="19"/>
        <v>-179.70000000000005</v>
      </c>
      <c r="AR30" s="33">
        <f t="shared" si="20"/>
        <v>-185.70000000000005</v>
      </c>
      <c r="AS30" s="33">
        <f t="shared" si="21"/>
        <v>-187.70000000000005</v>
      </c>
      <c r="AT30" s="33">
        <f t="shared" si="22"/>
        <v>-188.70000000000005</v>
      </c>
      <c r="AU30" s="33" t="e">
        <f t="shared" si="23"/>
        <v>#N/A</v>
      </c>
      <c r="AV30" s="33" t="e">
        <f t="shared" si="24"/>
        <v>#N/A</v>
      </c>
    </row>
    <row r="31" spans="1:48" ht="15" customHeight="1" x14ac:dyDescent="0.25">
      <c r="AG31" s="33">
        <f t="shared" si="26"/>
        <v>10</v>
      </c>
      <c r="AH31" s="33">
        <f t="shared" si="16"/>
        <v>10</v>
      </c>
      <c r="AI31" s="33">
        <f t="shared" si="28"/>
        <v>23.200000000000045</v>
      </c>
      <c r="AJ31" s="33">
        <f t="shared" si="28"/>
        <v>37.000000000000043</v>
      </c>
      <c r="AK31" s="33">
        <f t="shared" si="28"/>
        <v>53.900000000000048</v>
      </c>
      <c r="AL31" s="33">
        <f t="shared" si="28"/>
        <v>82.900000000000048</v>
      </c>
      <c r="AM31" s="33" t="e">
        <f t="shared" si="28"/>
        <v>#N/A</v>
      </c>
      <c r="AN31" s="33" t="e">
        <f t="shared" si="28"/>
        <v>#N/A</v>
      </c>
      <c r="AP31" s="33">
        <f t="shared" si="18"/>
        <v>10</v>
      </c>
      <c r="AQ31" s="33">
        <f t="shared" si="19"/>
        <v>-202.70000000000005</v>
      </c>
      <c r="AR31" s="33">
        <f t="shared" si="20"/>
        <v>-198.70000000000005</v>
      </c>
      <c r="AS31" s="33">
        <f t="shared" si="21"/>
        <v>-194.70000000000005</v>
      </c>
      <c r="AT31" s="33">
        <f t="shared" si="22"/>
        <v>-203.70000000000005</v>
      </c>
      <c r="AU31" s="33" t="e">
        <f t="shared" si="23"/>
        <v>#N/A</v>
      </c>
      <c r="AV31" s="33" t="e">
        <f t="shared" si="24"/>
        <v>#N/A</v>
      </c>
    </row>
    <row r="32" spans="1:48" ht="15" customHeight="1" x14ac:dyDescent="0.25">
      <c r="AG32" s="33">
        <f t="shared" si="26"/>
        <v>11</v>
      </c>
      <c r="AH32" s="33">
        <f t="shared" si="16"/>
        <v>11</v>
      </c>
      <c r="AI32" s="33">
        <f t="shared" si="28"/>
        <v>23.200000000000045</v>
      </c>
      <c r="AJ32" s="33">
        <f t="shared" si="28"/>
        <v>46.000000000000043</v>
      </c>
      <c r="AK32" s="33">
        <f t="shared" si="28"/>
        <v>47.900000000000048</v>
      </c>
      <c r="AL32" s="33">
        <f t="shared" si="28"/>
        <v>85.900000000000048</v>
      </c>
      <c r="AM32" s="33" t="e">
        <f t="shared" si="28"/>
        <v>#N/A</v>
      </c>
      <c r="AN32" s="33" t="e">
        <f t="shared" si="28"/>
        <v>#N/A</v>
      </c>
      <c r="AP32" s="33">
        <f t="shared" si="18"/>
        <v>11</v>
      </c>
      <c r="AQ32" s="33">
        <f t="shared" si="19"/>
        <v>-222.70000000000005</v>
      </c>
      <c r="AR32" s="33">
        <f t="shared" si="20"/>
        <v>-227.70000000000005</v>
      </c>
      <c r="AS32" s="33">
        <f t="shared" si="21"/>
        <v>-208.70000000000005</v>
      </c>
      <c r="AT32" s="33">
        <f t="shared" si="22"/>
        <v>-226.70000000000005</v>
      </c>
      <c r="AU32" s="33" t="e">
        <f t="shared" si="23"/>
        <v>#N/A</v>
      </c>
      <c r="AV32" s="33" t="e">
        <f t="shared" si="24"/>
        <v>#N/A</v>
      </c>
    </row>
    <row r="33" spans="33:48" ht="15" customHeight="1" x14ac:dyDescent="0.25">
      <c r="AG33" s="33">
        <f t="shared" si="26"/>
        <v>12</v>
      </c>
      <c r="AH33" s="33">
        <f t="shared" si="16"/>
        <v>12</v>
      </c>
      <c r="AI33" s="33">
        <f t="shared" si="28"/>
        <v>13.200000000000045</v>
      </c>
      <c r="AJ33" s="33">
        <f t="shared" si="28"/>
        <v>33.000000000000043</v>
      </c>
      <c r="AK33" s="33">
        <f t="shared" si="28"/>
        <v>55.900000000000048</v>
      </c>
      <c r="AL33" s="33">
        <f t="shared" si="28"/>
        <v>78.900000000000048</v>
      </c>
      <c r="AM33" s="33" t="e">
        <f t="shared" si="28"/>
        <v>#N/A</v>
      </c>
      <c r="AN33" s="33" t="e">
        <f t="shared" si="28"/>
        <v>#N/A</v>
      </c>
      <c r="AP33" s="33">
        <f t="shared" si="18"/>
        <v>12</v>
      </c>
      <c r="AQ33" s="33">
        <f t="shared" si="19"/>
        <v>-232.70000000000005</v>
      </c>
      <c r="AR33" s="33">
        <f t="shared" si="20"/>
        <v>-234.70000000000005</v>
      </c>
      <c r="AS33" s="33">
        <f t="shared" si="21"/>
        <v>-236.70000000000005</v>
      </c>
      <c r="AT33" s="33">
        <f t="shared" si="22"/>
        <v>-239.70000000000005</v>
      </c>
      <c r="AU33" s="33" t="e">
        <f t="shared" si="23"/>
        <v>#N/A</v>
      </c>
      <c r="AV33" s="33" t="e">
        <f t="shared" si="24"/>
        <v>#N/A</v>
      </c>
    </row>
    <row r="34" spans="33:48" ht="15" customHeight="1" x14ac:dyDescent="0.25">
      <c r="AG34" s="33">
        <f t="shared" si="26"/>
        <v>13</v>
      </c>
      <c r="AH34" s="33" t="str">
        <f t="shared" si="16"/>
        <v/>
      </c>
      <c r="AI34" s="33" t="e">
        <f t="shared" si="28"/>
        <v>#N/A</v>
      </c>
      <c r="AJ34" s="33" t="e">
        <f t="shared" si="28"/>
        <v>#N/A</v>
      </c>
      <c r="AK34" s="33" t="e">
        <f t="shared" si="28"/>
        <v>#N/A</v>
      </c>
      <c r="AL34" s="33" t="e">
        <f t="shared" si="28"/>
        <v>#N/A</v>
      </c>
      <c r="AM34" s="33" t="e">
        <f t="shared" si="28"/>
        <v>#N/A</v>
      </c>
      <c r="AN34" s="33" t="e">
        <f t="shared" si="28"/>
        <v>#N/A</v>
      </c>
      <c r="AP34" s="33" t="str">
        <f t="shared" si="18"/>
        <v/>
      </c>
      <c r="AQ34" s="33" t="e">
        <f t="shared" si="19"/>
        <v>#N/A</v>
      </c>
      <c r="AR34" s="33" t="e">
        <f t="shared" si="20"/>
        <v>#N/A</v>
      </c>
      <c r="AS34" s="33" t="e">
        <f t="shared" si="21"/>
        <v>#N/A</v>
      </c>
      <c r="AT34" s="33" t="e">
        <f t="shared" si="22"/>
        <v>#N/A</v>
      </c>
      <c r="AU34" s="33" t="e">
        <f t="shared" si="23"/>
        <v>#N/A</v>
      </c>
      <c r="AV34" s="33" t="e">
        <f t="shared" si="24"/>
        <v>#N/A</v>
      </c>
    </row>
    <row r="35" spans="33:48" ht="15" customHeight="1" x14ac:dyDescent="0.25">
      <c r="AG35" s="33">
        <f t="shared" si="26"/>
        <v>14</v>
      </c>
      <c r="AH35" s="33" t="str">
        <f t="shared" si="16"/>
        <v/>
      </c>
      <c r="AI35" s="33" t="e">
        <f t="shared" si="28"/>
        <v>#N/A</v>
      </c>
      <c r="AJ35" s="33" t="e">
        <f t="shared" si="28"/>
        <v>#N/A</v>
      </c>
      <c r="AK35" s="33" t="e">
        <f t="shared" si="28"/>
        <v>#N/A</v>
      </c>
      <c r="AL35" s="33" t="e">
        <f t="shared" si="28"/>
        <v>#N/A</v>
      </c>
      <c r="AM35" s="33" t="e">
        <f t="shared" si="28"/>
        <v>#N/A</v>
      </c>
      <c r="AN35" s="33" t="e">
        <f t="shared" si="28"/>
        <v>#N/A</v>
      </c>
      <c r="AP35" s="33" t="str">
        <f t="shared" si="18"/>
        <v/>
      </c>
      <c r="AQ35" s="33" t="e">
        <f t="shared" si="19"/>
        <v>#N/A</v>
      </c>
      <c r="AR35" s="33" t="e">
        <f t="shared" si="20"/>
        <v>#N/A</v>
      </c>
      <c r="AS35" s="33" t="e">
        <f t="shared" si="21"/>
        <v>#N/A</v>
      </c>
      <c r="AT35" s="33" t="e">
        <f t="shared" si="22"/>
        <v>#N/A</v>
      </c>
      <c r="AU35" s="33" t="e">
        <f t="shared" si="23"/>
        <v>#N/A</v>
      </c>
      <c r="AV35" s="33" t="e">
        <f t="shared" si="24"/>
        <v>#N/A</v>
      </c>
    </row>
    <row r="36" spans="33:48" ht="15" customHeight="1" x14ac:dyDescent="0.25">
      <c r="AG36" s="33">
        <f t="shared" si="26"/>
        <v>15</v>
      </c>
      <c r="AH36" s="33" t="str">
        <f t="shared" si="16"/>
        <v/>
      </c>
      <c r="AI36" s="33" t="e">
        <f t="shared" si="28"/>
        <v>#N/A</v>
      </c>
      <c r="AJ36" s="33" t="e">
        <f t="shared" si="28"/>
        <v>#N/A</v>
      </c>
      <c r="AK36" s="33" t="e">
        <f t="shared" si="28"/>
        <v>#N/A</v>
      </c>
      <c r="AL36" s="33" t="e">
        <f t="shared" si="28"/>
        <v>#N/A</v>
      </c>
      <c r="AM36" s="33" t="e">
        <f t="shared" si="28"/>
        <v>#N/A</v>
      </c>
      <c r="AN36" s="33" t="e">
        <f t="shared" si="28"/>
        <v>#N/A</v>
      </c>
      <c r="AP36" s="33" t="str">
        <f t="shared" si="18"/>
        <v/>
      </c>
      <c r="AQ36" s="33" t="e">
        <f t="shared" si="19"/>
        <v>#N/A</v>
      </c>
      <c r="AR36" s="33" t="e">
        <f t="shared" si="20"/>
        <v>#N/A</v>
      </c>
      <c r="AS36" s="33" t="e">
        <f t="shared" si="21"/>
        <v>#N/A</v>
      </c>
      <c r="AT36" s="33" t="e">
        <f t="shared" si="22"/>
        <v>#N/A</v>
      </c>
      <c r="AU36" s="33" t="e">
        <f t="shared" si="23"/>
        <v>#N/A</v>
      </c>
      <c r="AV36" s="33" t="e">
        <f t="shared" si="24"/>
        <v>#N/A</v>
      </c>
    </row>
    <row r="59" spans="1:8" ht="15" customHeight="1" x14ac:dyDescent="0.25">
      <c r="A59" s="33" t="s">
        <v>26</v>
      </c>
    </row>
    <row r="60" spans="1:8" ht="15" customHeight="1" x14ac:dyDescent="0.25">
      <c r="A60" s="33" t="s">
        <v>27</v>
      </c>
    </row>
    <row r="61" spans="1:8" ht="15" customHeight="1" x14ac:dyDescent="0.25">
      <c r="A61" s="33" t="s">
        <v>28</v>
      </c>
    </row>
    <row r="62" spans="1:8" ht="15" customHeight="1" x14ac:dyDescent="0.25">
      <c r="A62" s="33" t="s">
        <v>29</v>
      </c>
    </row>
    <row r="63" spans="1:8" ht="15" customHeight="1" x14ac:dyDescent="0.25">
      <c r="A63" s="33" t="s">
        <v>30</v>
      </c>
    </row>
    <row r="64" spans="1:8" ht="15" customHeight="1" x14ac:dyDescent="0.25">
      <c r="H64" s="33" t="s">
        <v>31</v>
      </c>
    </row>
    <row r="65" spans="1:10" ht="15" customHeight="1" x14ac:dyDescent="0.25">
      <c r="A65" s="33" t="s">
        <v>32</v>
      </c>
      <c r="B65" s="33" t="s">
        <v>33</v>
      </c>
      <c r="C65" s="33" t="s">
        <v>34</v>
      </c>
      <c r="D65" s="33" t="s">
        <v>35</v>
      </c>
      <c r="G65" s="33" t="s">
        <v>36</v>
      </c>
      <c r="H65" s="33">
        <f>ROUND(AVERAGE($G:$G),1)</f>
        <v>551.29999999999995</v>
      </c>
    </row>
    <row r="66" spans="1:10" ht="15" customHeight="1" x14ac:dyDescent="0.25">
      <c r="A66" s="33" t="s">
        <v>67</v>
      </c>
      <c r="B66" s="33" t="s">
        <v>67</v>
      </c>
      <c r="C66" s="33" t="s">
        <v>67</v>
      </c>
      <c r="D66" s="33" t="s">
        <v>67</v>
      </c>
      <c r="E66" s="33" t="s">
        <v>67</v>
      </c>
      <c r="F66" s="33" t="s">
        <v>67</v>
      </c>
    </row>
    <row r="67" spans="1:10" ht="15" customHeight="1" x14ac:dyDescent="0.25">
      <c r="A67" s="33" t="s">
        <v>37</v>
      </c>
      <c r="B67" s="33" t="str">
        <f>A67</f>
        <v>CANOPY</v>
      </c>
      <c r="C67" s="33" t="s">
        <v>38</v>
      </c>
      <c r="D67" s="33" t="str">
        <f>C67</f>
        <v>MAINROPE</v>
      </c>
      <c r="E67" s="33" t="s">
        <v>39</v>
      </c>
      <c r="F67" s="33" t="s">
        <v>40</v>
      </c>
      <c r="G67" s="33" t="s">
        <v>31</v>
      </c>
      <c r="H67" s="33" t="s">
        <v>31</v>
      </c>
      <c r="I67" s="33" t="s">
        <v>31</v>
      </c>
      <c r="J67" s="33" t="s">
        <v>31</v>
      </c>
    </row>
    <row r="68" spans="1:10" ht="15" customHeight="1" x14ac:dyDescent="0.25">
      <c r="A68" s="33" t="s">
        <v>208</v>
      </c>
      <c r="B68" s="33" t="s">
        <v>209</v>
      </c>
      <c r="C68" s="33" t="s">
        <v>41</v>
      </c>
      <c r="D68" s="33" t="s">
        <v>42</v>
      </c>
      <c r="E68" s="33" t="s">
        <v>43</v>
      </c>
      <c r="F68" s="33" t="s">
        <v>44</v>
      </c>
      <c r="G68" s="33" t="s">
        <v>45</v>
      </c>
      <c r="H68" s="33" t="s">
        <v>46</v>
      </c>
      <c r="I68" s="33" t="s">
        <v>47</v>
      </c>
      <c r="J68" s="33" t="s">
        <v>48</v>
      </c>
    </row>
    <row r="69" spans="1:10" ht="15" customHeight="1" x14ac:dyDescent="0.25">
      <c r="A69" s="33" t="str">
        <f>LEFT(INDEX(OTS!$A:$A,1+ROW($A2)/2))</f>
        <v>a</v>
      </c>
      <c r="B69" s="33">
        <f>IF(MOD(ROW($A2),2),-1,1)*REPLACE(INDEX(OTS!$A:$A,1+ROW($A2)/2),1,1,"")</f>
        <v>1</v>
      </c>
      <c r="C69" s="33" t="str">
        <f>LEFT(INDEX(OTS!$B:$B,1+ROW($A2)/2))</f>
        <v>A</v>
      </c>
      <c r="D69" s="33">
        <f>IF(MOD(ROW($A2),2),-1,1)*REPLACE(INDEX(OTS!$B:$B,1+ROW($A2)/2),1,1,"")</f>
        <v>1</v>
      </c>
      <c r="E69" s="33">
        <f>IFERROR(1/(1/INDEX(OTS!$C:$C,1+ROW($A2)/2)),"")</f>
        <v>7653.0000000000009</v>
      </c>
      <c r="F69" s="33">
        <f>IFERROR(1/(1/IF(MOD(ROW($A2),2),INDEX(OTS!$E:$E,1+ROW($A2)/2),INDEX(OTS!$D:$D,1+ROW($A2)/2))),"")</f>
        <v>8208</v>
      </c>
      <c r="G69" s="33">
        <f>IF(ISNUMBER($F69),ROUND($F69-$E69,1),"")</f>
        <v>555</v>
      </c>
      <c r="H69" s="33">
        <f t="shared" ref="H69:H114" si="29">IFERROR($G69-$H$65,"")</f>
        <v>3.7000000000000455</v>
      </c>
      <c r="I69" s="33">
        <f>IF(ISNUMBER($F69),ROUND(AVERAGEIFS($H:$H,$C:$C,$C69,$D:$D,$D69),1),"")</f>
        <v>-2</v>
      </c>
      <c r="J69" s="33">
        <f t="shared" ref="J69:J132" si="30">IFERROR($H69-$I69,"")</f>
        <v>5.7000000000000455</v>
      </c>
    </row>
    <row r="70" spans="1:10" ht="15" customHeight="1" x14ac:dyDescent="0.25">
      <c r="A70" s="33" t="str">
        <f>LEFT(INDEX(OTS!$A:$A,1+ROW($A3)/2))</f>
        <v>a</v>
      </c>
      <c r="B70" s="33">
        <f>IF(MOD(ROW($A3),2),-1,1)*REPLACE(INDEX(OTS!$A:$A,1+ROW($A3)/2),1,1,"")</f>
        <v>-1</v>
      </c>
      <c r="C70" s="33" t="str">
        <f>LEFT(INDEX(OTS!$B:$B,1+ROW($A3)/2))</f>
        <v>A</v>
      </c>
      <c r="D70" s="33">
        <f>IF(MOD(ROW($A3),2),-1,1)*REPLACE(INDEX(OTS!$B:$B,1+ROW($A3)/2),1,1,"")</f>
        <v>-1</v>
      </c>
      <c r="E70" s="33">
        <f>IFERROR(1/(1/INDEX(OTS!$C:$C,1+ROW($A3)/2)),"")</f>
        <v>7653.0000000000009</v>
      </c>
      <c r="F70" s="33">
        <f>IFERROR(1/(1/IF(MOD(ROW($A3),2),INDEX(OTS!$E:$E,1+ROW($A3)/2),INDEX(OTS!$D:$D,1+ROW($A3)/2))),"")</f>
        <v>8198</v>
      </c>
      <c r="G70" s="33">
        <f t="shared" ref="G70:G133" si="31">IF(ISNUMBER($F70),ROUND($F70-$E70,1),"")</f>
        <v>545</v>
      </c>
      <c r="H70" s="33">
        <f t="shared" si="29"/>
        <v>-6.2999999999999545</v>
      </c>
      <c r="I70" s="33">
        <f t="shared" ref="I70:I133" si="32">IF(ISNUMBER($F70),ROUND(AVERAGEIFS($H:$H,$C:$C,$C70,$D:$D,$D70),1),"")</f>
        <v>-4</v>
      </c>
      <c r="J70" s="33">
        <f t="shared" si="30"/>
        <v>-2.2999999999999545</v>
      </c>
    </row>
    <row r="71" spans="1:10" ht="15" customHeight="1" x14ac:dyDescent="0.25">
      <c r="A71" s="33" t="str">
        <f>LEFT(INDEX(OTS!$A:$A,1+ROW($A4)/2))</f>
        <v>a</v>
      </c>
      <c r="B71" s="33">
        <f>IF(MOD(ROW($A4),2),-1,1)*REPLACE(INDEX(OTS!$A:$A,1+ROW($A4)/2),1,1,"")</f>
        <v>2</v>
      </c>
      <c r="C71" s="33" t="str">
        <f>LEFT(INDEX(OTS!$B:$B,1+ROW($A4)/2))</f>
        <v>A</v>
      </c>
      <c r="D71" s="33">
        <f>IF(MOD(ROW($A4),2),-1,1)*REPLACE(INDEX(OTS!$B:$B,1+ROW($A4)/2),1,1,"")</f>
        <v>1</v>
      </c>
      <c r="E71" s="33">
        <f>IFERROR(1/(1/INDEX(OTS!$C:$C,1+ROW($A4)/2)),"")</f>
        <v>7604</v>
      </c>
      <c r="F71" s="33">
        <f>IFERROR(1/(1/IF(MOD(ROW($A4),2),INDEX(OTS!$E:$E,1+ROW($A4)/2),INDEX(OTS!$D:$D,1+ROW($A4)/2))),"")</f>
        <v>8150.9999999999991</v>
      </c>
      <c r="G71" s="33">
        <f t="shared" si="31"/>
        <v>547</v>
      </c>
      <c r="H71" s="33">
        <f t="shared" si="29"/>
        <v>-4.2999999999999545</v>
      </c>
      <c r="I71" s="33">
        <f t="shared" si="32"/>
        <v>-2</v>
      </c>
      <c r="J71" s="33">
        <f t="shared" si="30"/>
        <v>-2.2999999999999545</v>
      </c>
    </row>
    <row r="72" spans="1:10" ht="15" customHeight="1" x14ac:dyDescent="0.25">
      <c r="A72" s="33" t="str">
        <f>LEFT(INDEX(OTS!$A:$A,1+ROW($A5)/2))</f>
        <v>a</v>
      </c>
      <c r="B72" s="33">
        <f>IF(MOD(ROW($A5),2),-1,1)*REPLACE(INDEX(OTS!$A:$A,1+ROW($A5)/2),1,1,"")</f>
        <v>-2</v>
      </c>
      <c r="C72" s="33" t="str">
        <f>LEFT(INDEX(OTS!$B:$B,1+ROW($A5)/2))</f>
        <v>A</v>
      </c>
      <c r="D72" s="33">
        <f>IF(MOD(ROW($A5),2),-1,1)*REPLACE(INDEX(OTS!$B:$B,1+ROW($A5)/2),1,1,"")</f>
        <v>-1</v>
      </c>
      <c r="E72" s="33">
        <f>IFERROR(1/(1/INDEX(OTS!$C:$C,1+ROW($A5)/2)),"")</f>
        <v>7604</v>
      </c>
      <c r="F72" s="33">
        <f>IFERROR(1/(1/IF(MOD(ROW($A5),2),INDEX(OTS!$E:$E,1+ROW($A5)/2),INDEX(OTS!$D:$D,1+ROW($A5)/2))),"")</f>
        <v>8157</v>
      </c>
      <c r="G72" s="33">
        <f t="shared" si="31"/>
        <v>553</v>
      </c>
      <c r="H72" s="33">
        <f t="shared" si="29"/>
        <v>1.7000000000000455</v>
      </c>
      <c r="I72" s="33">
        <f t="shared" si="32"/>
        <v>-4</v>
      </c>
      <c r="J72" s="33">
        <f t="shared" si="30"/>
        <v>5.7000000000000455</v>
      </c>
    </row>
    <row r="73" spans="1:10" ht="15" customHeight="1" x14ac:dyDescent="0.25">
      <c r="A73" s="33" t="str">
        <f>LEFT(INDEX(OTS!$A:$A,1+ROW($A6)/2))</f>
        <v>a</v>
      </c>
      <c r="B73" s="33">
        <f>IF(MOD(ROW($A6),2),-1,1)*REPLACE(INDEX(OTS!$A:$A,1+ROW($A6)/2),1,1,"")</f>
        <v>3</v>
      </c>
      <c r="C73" s="33" t="str">
        <f>LEFT(INDEX(OTS!$B:$B,1+ROW($A6)/2))</f>
        <v>A</v>
      </c>
      <c r="D73" s="33">
        <f>IF(MOD(ROW($A6),2),-1,1)*REPLACE(INDEX(OTS!$B:$B,1+ROW($A6)/2),1,1,"")</f>
        <v>1</v>
      </c>
      <c r="E73" s="33">
        <f>IFERROR(1/(1/INDEX(OTS!$C:$C,1+ROW($A6)/2)),"")</f>
        <v>7456</v>
      </c>
      <c r="F73" s="33">
        <f>IFERROR(1/(1/IF(MOD(ROW($A6),2),INDEX(OTS!$E:$E,1+ROW($A6)/2),INDEX(OTS!$D:$D,1+ROW($A6)/2))),"")</f>
        <v>8007.0000000000009</v>
      </c>
      <c r="G73" s="33">
        <f t="shared" si="31"/>
        <v>551</v>
      </c>
      <c r="H73" s="33">
        <f t="shared" si="29"/>
        <v>-0.29999999999995453</v>
      </c>
      <c r="I73" s="33">
        <f t="shared" si="32"/>
        <v>-2</v>
      </c>
      <c r="J73" s="33">
        <f t="shared" si="30"/>
        <v>1.7000000000000455</v>
      </c>
    </row>
    <row r="74" spans="1:10" ht="15" customHeight="1" x14ac:dyDescent="0.25">
      <c r="A74" s="33" t="str">
        <f>LEFT(INDEX(OTS!$A:$A,1+ROW($A7)/2))</f>
        <v>a</v>
      </c>
      <c r="B74" s="33">
        <f>IF(MOD(ROW($A7),2),-1,1)*REPLACE(INDEX(OTS!$A:$A,1+ROW($A7)/2),1,1,"")</f>
        <v>-3</v>
      </c>
      <c r="C74" s="33" t="str">
        <f>LEFT(INDEX(OTS!$B:$B,1+ROW($A7)/2))</f>
        <v>A</v>
      </c>
      <c r="D74" s="33">
        <f>IF(MOD(ROW($A7),2),-1,1)*REPLACE(INDEX(OTS!$B:$B,1+ROW($A7)/2),1,1,"")</f>
        <v>-1</v>
      </c>
      <c r="E74" s="33">
        <f>IFERROR(1/(1/INDEX(OTS!$C:$C,1+ROW($A7)/2)),"")</f>
        <v>7456</v>
      </c>
      <c r="F74" s="33">
        <f>IFERROR(1/(1/IF(MOD(ROW($A7),2),INDEX(OTS!$E:$E,1+ROW($A7)/2),INDEX(OTS!$D:$D,1+ROW($A7)/2))),"")</f>
        <v>7996.0000000000009</v>
      </c>
      <c r="G74" s="33">
        <f t="shared" si="31"/>
        <v>540</v>
      </c>
      <c r="H74" s="33">
        <f t="shared" si="29"/>
        <v>-11.299999999999955</v>
      </c>
      <c r="I74" s="33">
        <f t="shared" si="32"/>
        <v>-4</v>
      </c>
      <c r="J74" s="33">
        <f t="shared" si="30"/>
        <v>-7.2999999999999545</v>
      </c>
    </row>
    <row r="75" spans="1:10" ht="15" customHeight="1" x14ac:dyDescent="0.25">
      <c r="A75" s="33" t="str">
        <f>LEFT(INDEX(OTS!$A:$A,1+ROW($A8)/2))</f>
        <v>a</v>
      </c>
      <c r="B75" s="33">
        <f>IF(MOD(ROW($A8),2),-1,1)*REPLACE(INDEX(OTS!$A:$A,1+ROW($A8)/2),1,1,"")</f>
        <v>4</v>
      </c>
      <c r="C75" s="33" t="str">
        <f>LEFT(INDEX(OTS!$B:$B,1+ROW($A8)/2))</f>
        <v>A</v>
      </c>
      <c r="D75" s="33">
        <f>IF(MOD(ROW($A8),2),-1,1)*REPLACE(INDEX(OTS!$B:$B,1+ROW($A8)/2),1,1,"")</f>
        <v>1</v>
      </c>
      <c r="E75" s="33">
        <f>IFERROR(1/(1/INDEX(OTS!$C:$C,1+ROW($A8)/2)),"")</f>
        <v>7506.9999999999991</v>
      </c>
      <c r="F75" s="33">
        <f>IFERROR(1/(1/IF(MOD(ROW($A8),2),INDEX(OTS!$E:$E,1+ROW($A8)/2),INDEX(OTS!$D:$D,1+ROW($A8)/2))),"")</f>
        <v>8051.0000000000009</v>
      </c>
      <c r="G75" s="33">
        <f t="shared" si="31"/>
        <v>544</v>
      </c>
      <c r="H75" s="33">
        <f t="shared" si="29"/>
        <v>-7.2999999999999545</v>
      </c>
      <c r="I75" s="33">
        <f t="shared" si="32"/>
        <v>-2</v>
      </c>
      <c r="J75" s="33">
        <f t="shared" si="30"/>
        <v>-5.2999999999999545</v>
      </c>
    </row>
    <row r="76" spans="1:10" ht="15" customHeight="1" x14ac:dyDescent="0.25">
      <c r="A76" s="33" t="str">
        <f>LEFT(INDEX(OTS!$A:$A,1+ROW($A9)/2))</f>
        <v>a</v>
      </c>
      <c r="B76" s="33">
        <f>IF(MOD(ROW($A9),2),-1,1)*REPLACE(INDEX(OTS!$A:$A,1+ROW($A9)/2),1,1,"")</f>
        <v>-4</v>
      </c>
      <c r="C76" s="33" t="str">
        <f>LEFT(INDEX(OTS!$B:$B,1+ROW($A9)/2))</f>
        <v>A</v>
      </c>
      <c r="D76" s="33">
        <f>IF(MOD(ROW($A9),2),-1,1)*REPLACE(INDEX(OTS!$B:$B,1+ROW($A9)/2),1,1,"")</f>
        <v>-1</v>
      </c>
      <c r="E76" s="33">
        <f>IFERROR(1/(1/INDEX(OTS!$C:$C,1+ROW($A9)/2)),"")</f>
        <v>7506.9999999999991</v>
      </c>
      <c r="F76" s="33">
        <f>IFERROR(1/(1/IF(MOD(ROW($A9),2),INDEX(OTS!$E:$E,1+ROW($A9)/2),INDEX(OTS!$D:$D,1+ROW($A9)/2))),"")</f>
        <v>8057.9999999999991</v>
      </c>
      <c r="G76" s="33">
        <f t="shared" si="31"/>
        <v>551</v>
      </c>
      <c r="H76" s="33">
        <f t="shared" si="29"/>
        <v>-0.29999999999995453</v>
      </c>
      <c r="I76" s="33">
        <f t="shared" si="32"/>
        <v>-4</v>
      </c>
      <c r="J76" s="33">
        <f t="shared" si="30"/>
        <v>3.7000000000000455</v>
      </c>
    </row>
    <row r="77" spans="1:10" ht="15" customHeight="1" x14ac:dyDescent="0.25">
      <c r="A77" s="33" t="str">
        <f>LEFT(INDEX(OTS!$A:$A,1+ROW($A10)/2))</f>
        <v>a</v>
      </c>
      <c r="B77" s="33">
        <f>IF(MOD(ROW($A10),2),-1,1)*REPLACE(INDEX(OTS!$A:$A,1+ROW($A10)/2),1,1,"")</f>
        <v>5</v>
      </c>
      <c r="C77" s="33" t="str">
        <f>LEFT(INDEX(OTS!$B:$B,1+ROW($A10)/2))</f>
        <v>A</v>
      </c>
      <c r="D77" s="33">
        <f>IF(MOD(ROW($A10),2),-1,1)*REPLACE(INDEX(OTS!$B:$B,1+ROW($A10)/2),1,1,"")</f>
        <v>2</v>
      </c>
      <c r="E77" s="33">
        <f>IFERROR(1/(1/INDEX(OTS!$C:$C,1+ROW($A10)/2)),"")</f>
        <v>7553</v>
      </c>
      <c r="F77" s="33">
        <f>IFERROR(1/(1/IF(MOD(ROW($A10),2),INDEX(OTS!$E:$E,1+ROW($A10)/2),INDEX(OTS!$D:$D,1+ROW($A10)/2))),"")</f>
        <v>8097</v>
      </c>
      <c r="G77" s="33">
        <f t="shared" si="31"/>
        <v>544</v>
      </c>
      <c r="H77" s="33">
        <f t="shared" si="29"/>
        <v>-7.2999999999999545</v>
      </c>
      <c r="I77" s="33">
        <f t="shared" si="32"/>
        <v>0.5</v>
      </c>
      <c r="J77" s="33">
        <f t="shared" si="30"/>
        <v>-7.7999999999999545</v>
      </c>
    </row>
    <row r="78" spans="1:10" ht="15" customHeight="1" x14ac:dyDescent="0.25">
      <c r="A78" s="33" t="str">
        <f>LEFT(INDEX(OTS!$A:$A,1+ROW($A11)/2))</f>
        <v>a</v>
      </c>
      <c r="B78" s="33">
        <f>IF(MOD(ROW($A11),2),-1,1)*REPLACE(INDEX(OTS!$A:$A,1+ROW($A11)/2),1,1,"")</f>
        <v>-5</v>
      </c>
      <c r="C78" s="33" t="str">
        <f>LEFT(INDEX(OTS!$B:$B,1+ROW($A11)/2))</f>
        <v>A</v>
      </c>
      <c r="D78" s="33">
        <f>IF(MOD(ROW($A11),2),-1,1)*REPLACE(INDEX(OTS!$B:$B,1+ROW($A11)/2),1,1,"")</f>
        <v>-2</v>
      </c>
      <c r="E78" s="33">
        <f>IFERROR(1/(1/INDEX(OTS!$C:$C,1+ROW($A11)/2)),"")</f>
        <v>7553</v>
      </c>
      <c r="F78" s="33">
        <f>IFERROR(1/(1/IF(MOD(ROW($A11),2),INDEX(OTS!$E:$E,1+ROW($A11)/2),INDEX(OTS!$D:$D,1+ROW($A11)/2))),"")</f>
        <v>8107.9999999999991</v>
      </c>
      <c r="G78" s="33">
        <f t="shared" si="31"/>
        <v>555</v>
      </c>
      <c r="H78" s="33">
        <f t="shared" si="29"/>
        <v>3.7000000000000455</v>
      </c>
      <c r="I78" s="33">
        <f t="shared" si="32"/>
        <v>-5.3</v>
      </c>
      <c r="J78" s="33">
        <f t="shared" si="30"/>
        <v>9.0000000000000462</v>
      </c>
    </row>
    <row r="79" spans="1:10" ht="15" customHeight="1" x14ac:dyDescent="0.25">
      <c r="A79" s="33" t="str">
        <f>LEFT(INDEX(OTS!$A:$A,1+ROW($A12)/2))</f>
        <v>a</v>
      </c>
      <c r="B79" s="33">
        <f>IF(MOD(ROW($A12),2),-1,1)*REPLACE(INDEX(OTS!$A:$A,1+ROW($A12)/2),1,1,"")</f>
        <v>6</v>
      </c>
      <c r="C79" s="33" t="str">
        <f>LEFT(INDEX(OTS!$B:$B,1+ROW($A12)/2))</f>
        <v>A</v>
      </c>
      <c r="D79" s="33">
        <f>IF(MOD(ROW($A12),2),-1,1)*REPLACE(INDEX(OTS!$B:$B,1+ROW($A12)/2),1,1,"")</f>
        <v>2</v>
      </c>
      <c r="E79" s="33">
        <f>IFERROR(1/(1/INDEX(OTS!$C:$C,1+ROW($A12)/2)),"")</f>
        <v>7504</v>
      </c>
      <c r="F79" s="33">
        <f>IFERROR(1/(1/IF(MOD(ROW($A12),2),INDEX(OTS!$E:$E,1+ROW($A12)/2),INDEX(OTS!$D:$D,1+ROW($A12)/2))),"")</f>
        <v>8061.0000000000009</v>
      </c>
      <c r="G79" s="33">
        <f t="shared" si="31"/>
        <v>557</v>
      </c>
      <c r="H79" s="33">
        <f t="shared" si="29"/>
        <v>5.7000000000000455</v>
      </c>
      <c r="I79" s="33">
        <f t="shared" si="32"/>
        <v>0.5</v>
      </c>
      <c r="J79" s="33">
        <f t="shared" si="30"/>
        <v>5.2000000000000455</v>
      </c>
    </row>
    <row r="80" spans="1:10" ht="15" customHeight="1" x14ac:dyDescent="0.25">
      <c r="A80" s="33" t="str">
        <f>LEFT(INDEX(OTS!$A:$A,1+ROW($A13)/2))</f>
        <v>a</v>
      </c>
      <c r="B80" s="33">
        <f>IF(MOD(ROW($A13),2),-1,1)*REPLACE(INDEX(OTS!$A:$A,1+ROW($A13)/2),1,1,"")</f>
        <v>-6</v>
      </c>
      <c r="C80" s="33" t="str">
        <f>LEFT(INDEX(OTS!$B:$B,1+ROW($A13)/2))</f>
        <v>A</v>
      </c>
      <c r="D80" s="33">
        <f>IF(MOD(ROW($A13),2),-1,1)*REPLACE(INDEX(OTS!$B:$B,1+ROW($A13)/2),1,1,"")</f>
        <v>-2</v>
      </c>
      <c r="E80" s="33">
        <f>IFERROR(1/(1/INDEX(OTS!$C:$C,1+ROW($A13)/2)),"")</f>
        <v>7504</v>
      </c>
      <c r="F80" s="33">
        <f>IFERROR(1/(1/IF(MOD(ROW($A13),2),INDEX(OTS!$E:$E,1+ROW($A13)/2),INDEX(OTS!$D:$D,1+ROW($A13)/2))),"")</f>
        <v>8048.0000000000009</v>
      </c>
      <c r="G80" s="33">
        <f t="shared" si="31"/>
        <v>544</v>
      </c>
      <c r="H80" s="33">
        <f t="shared" si="29"/>
        <v>-7.2999999999999545</v>
      </c>
      <c r="I80" s="33">
        <f t="shared" si="32"/>
        <v>-5.3</v>
      </c>
      <c r="J80" s="33">
        <f t="shared" si="30"/>
        <v>-1.9999999999999547</v>
      </c>
    </row>
    <row r="81" spans="1:10" ht="15" customHeight="1" x14ac:dyDescent="0.25">
      <c r="A81" s="33" t="str">
        <f>LEFT(INDEX(OTS!$A:$A,1+ROW($A14)/2))</f>
        <v>a</v>
      </c>
      <c r="B81" s="33">
        <f>IF(MOD(ROW($A14),2),-1,1)*REPLACE(INDEX(OTS!$A:$A,1+ROW($A14)/2),1,1,"")</f>
        <v>7</v>
      </c>
      <c r="C81" s="33" t="str">
        <f>LEFT(INDEX(OTS!$B:$B,1+ROW($A14)/2))</f>
        <v>A</v>
      </c>
      <c r="D81" s="33">
        <f>IF(MOD(ROW($A14),2),-1,1)*REPLACE(INDEX(OTS!$B:$B,1+ROW($A14)/2),1,1,"")</f>
        <v>2</v>
      </c>
      <c r="E81" s="33">
        <f>IFERROR(1/(1/INDEX(OTS!$C:$C,1+ROW($A14)/2)),"")</f>
        <v>7356.0000000000009</v>
      </c>
      <c r="F81" s="33">
        <f>IFERROR(1/(1/IF(MOD(ROW($A14),2),INDEX(OTS!$E:$E,1+ROW($A14)/2),INDEX(OTS!$D:$D,1+ROW($A14)/2))),"")</f>
        <v>7904.9999999999991</v>
      </c>
      <c r="G81" s="33">
        <f t="shared" si="31"/>
        <v>549</v>
      </c>
      <c r="H81" s="33">
        <f t="shared" si="29"/>
        <v>-2.2999999999999545</v>
      </c>
      <c r="I81" s="33">
        <f t="shared" si="32"/>
        <v>0.5</v>
      </c>
      <c r="J81" s="33">
        <f t="shared" si="30"/>
        <v>-2.7999999999999545</v>
      </c>
    </row>
    <row r="82" spans="1:10" ht="15" customHeight="1" x14ac:dyDescent="0.25">
      <c r="A82" s="33" t="str">
        <f>LEFT(INDEX(OTS!$A:$A,1+ROW($A15)/2))</f>
        <v>a</v>
      </c>
      <c r="B82" s="33">
        <f>IF(MOD(ROW($A15),2),-1,1)*REPLACE(INDEX(OTS!$A:$A,1+ROW($A15)/2),1,1,"")</f>
        <v>-7</v>
      </c>
      <c r="C82" s="33" t="str">
        <f>LEFT(INDEX(OTS!$B:$B,1+ROW($A15)/2))</f>
        <v>A</v>
      </c>
      <c r="D82" s="33">
        <f>IF(MOD(ROW($A15),2),-1,1)*REPLACE(INDEX(OTS!$B:$B,1+ROW($A15)/2),1,1,"")</f>
        <v>-2</v>
      </c>
      <c r="E82" s="33">
        <f>IFERROR(1/(1/INDEX(OTS!$C:$C,1+ROW($A15)/2)),"")</f>
        <v>7356.0000000000009</v>
      </c>
      <c r="F82" s="33">
        <f>IFERROR(1/(1/IF(MOD(ROW($A15),2),INDEX(OTS!$E:$E,1+ROW($A15)/2),INDEX(OTS!$D:$D,1+ROW($A15)/2))),"")</f>
        <v>7895.9999999999991</v>
      </c>
      <c r="G82" s="33">
        <f t="shared" si="31"/>
        <v>540</v>
      </c>
      <c r="H82" s="33">
        <f t="shared" si="29"/>
        <v>-11.299999999999955</v>
      </c>
      <c r="I82" s="33">
        <f t="shared" si="32"/>
        <v>-5.3</v>
      </c>
      <c r="J82" s="33">
        <f t="shared" si="30"/>
        <v>-5.9999999999999547</v>
      </c>
    </row>
    <row r="83" spans="1:10" ht="15" customHeight="1" x14ac:dyDescent="0.25">
      <c r="A83" s="33" t="str">
        <f>LEFT(INDEX(OTS!$A:$A,1+ROW($A16)/2))</f>
        <v>a</v>
      </c>
      <c r="B83" s="33">
        <f>IF(MOD(ROW($A16),2),-1,1)*REPLACE(INDEX(OTS!$A:$A,1+ROW($A16)/2),1,1,"")</f>
        <v>8</v>
      </c>
      <c r="C83" s="33" t="str">
        <f>LEFT(INDEX(OTS!$B:$B,1+ROW($A16)/2))</f>
        <v>A</v>
      </c>
      <c r="D83" s="33">
        <f>IF(MOD(ROW($A16),2),-1,1)*REPLACE(INDEX(OTS!$B:$B,1+ROW($A16)/2),1,1,"")</f>
        <v>2</v>
      </c>
      <c r="E83" s="33">
        <f>IFERROR(1/(1/INDEX(OTS!$C:$C,1+ROW($A16)/2)),"")</f>
        <v>7407.0000000000009</v>
      </c>
      <c r="F83" s="33">
        <f>IFERROR(1/(1/IF(MOD(ROW($A16),2),INDEX(OTS!$E:$E,1+ROW($A16)/2),INDEX(OTS!$D:$D,1+ROW($A16)/2))),"")</f>
        <v>7963.9999999999991</v>
      </c>
      <c r="G83" s="33">
        <f t="shared" si="31"/>
        <v>557</v>
      </c>
      <c r="H83" s="33">
        <f t="shared" si="29"/>
        <v>5.7000000000000455</v>
      </c>
      <c r="I83" s="33">
        <f t="shared" si="32"/>
        <v>0.5</v>
      </c>
      <c r="J83" s="33">
        <f t="shared" si="30"/>
        <v>5.2000000000000455</v>
      </c>
    </row>
    <row r="84" spans="1:10" ht="15" customHeight="1" x14ac:dyDescent="0.25">
      <c r="A84" s="33" t="str">
        <f>LEFT(INDEX(OTS!$A:$A,1+ROW($A17)/2))</f>
        <v>a</v>
      </c>
      <c r="B84" s="33">
        <f>IF(MOD(ROW($A17),2),-1,1)*REPLACE(INDEX(OTS!$A:$A,1+ROW($A17)/2),1,1,"")</f>
        <v>-8</v>
      </c>
      <c r="C84" s="33" t="str">
        <f>LEFT(INDEX(OTS!$B:$B,1+ROW($A17)/2))</f>
        <v>A</v>
      </c>
      <c r="D84" s="33">
        <f>IF(MOD(ROW($A17),2),-1,1)*REPLACE(INDEX(OTS!$B:$B,1+ROW($A17)/2),1,1,"")</f>
        <v>-2</v>
      </c>
      <c r="E84" s="33">
        <f>IFERROR(1/(1/INDEX(OTS!$C:$C,1+ROW($A17)/2)),"")</f>
        <v>7407.0000000000009</v>
      </c>
      <c r="F84" s="33">
        <f>IFERROR(1/(1/IF(MOD(ROW($A17),2),INDEX(OTS!$E:$E,1+ROW($A17)/2),INDEX(OTS!$D:$D,1+ROW($A17)/2))),"")</f>
        <v>7951.9999999999991</v>
      </c>
      <c r="G84" s="33">
        <f t="shared" si="31"/>
        <v>545</v>
      </c>
      <c r="H84" s="33">
        <f t="shared" si="29"/>
        <v>-6.2999999999999545</v>
      </c>
      <c r="I84" s="33">
        <f t="shared" si="32"/>
        <v>-5.3</v>
      </c>
      <c r="J84" s="33">
        <f t="shared" si="30"/>
        <v>-0.9999999999999547</v>
      </c>
    </row>
    <row r="85" spans="1:10" ht="15" customHeight="1" x14ac:dyDescent="0.25">
      <c r="A85" s="33" t="str">
        <f>LEFT(INDEX(OTS!$A:$A,1+ROW($A18)/2))</f>
        <v>a</v>
      </c>
      <c r="B85" s="33">
        <f>IF(MOD(ROW($A18),2),-1,1)*REPLACE(INDEX(OTS!$A:$A,1+ROW($A18)/2),1,1,"")</f>
        <v>9</v>
      </c>
      <c r="C85" s="33" t="str">
        <f>LEFT(INDEX(OTS!$B:$B,1+ROW($A18)/2))</f>
        <v>A</v>
      </c>
      <c r="D85" s="33">
        <f>IF(MOD(ROW($A18),2),-1,1)*REPLACE(INDEX(OTS!$B:$B,1+ROW($A18)/2),1,1,"")</f>
        <v>3</v>
      </c>
      <c r="E85" s="33">
        <f>IFERROR(1/(1/INDEX(OTS!$C:$C,1+ROW($A18)/2)),"")</f>
        <v>7453</v>
      </c>
      <c r="F85" s="33">
        <f>IFERROR(1/(1/IF(MOD(ROW($A18),2),INDEX(OTS!$E:$E,1+ROW($A18)/2),INDEX(OTS!$D:$D,1+ROW($A18)/2))),"")</f>
        <v>8004</v>
      </c>
      <c r="G85" s="33">
        <f t="shared" si="31"/>
        <v>551</v>
      </c>
      <c r="H85" s="33">
        <f t="shared" si="29"/>
        <v>-0.29999999999995453</v>
      </c>
      <c r="I85" s="33">
        <f t="shared" si="32"/>
        <v>-0.5</v>
      </c>
      <c r="J85" s="33">
        <f t="shared" si="30"/>
        <v>0.20000000000004547</v>
      </c>
    </row>
    <row r="86" spans="1:10" ht="15" customHeight="1" x14ac:dyDescent="0.25">
      <c r="A86" s="33" t="str">
        <f>LEFT(INDEX(OTS!$A:$A,1+ROW($A19)/2))</f>
        <v>a</v>
      </c>
      <c r="B86" s="33">
        <f>IF(MOD(ROW($A19),2),-1,1)*REPLACE(INDEX(OTS!$A:$A,1+ROW($A19)/2),1,1,"")</f>
        <v>-9</v>
      </c>
      <c r="C86" s="33" t="str">
        <f>LEFT(INDEX(OTS!$B:$B,1+ROW($A19)/2))</f>
        <v>A</v>
      </c>
      <c r="D86" s="33">
        <f>IF(MOD(ROW($A19),2),-1,1)*REPLACE(INDEX(OTS!$B:$B,1+ROW($A19)/2),1,1,"")</f>
        <v>-3</v>
      </c>
      <c r="E86" s="33">
        <f>IFERROR(1/(1/INDEX(OTS!$C:$C,1+ROW($A19)/2)),"")</f>
        <v>7453</v>
      </c>
      <c r="F86" s="33">
        <f>IFERROR(1/(1/IF(MOD(ROW($A19),2),INDEX(OTS!$E:$E,1+ROW($A19)/2),INDEX(OTS!$D:$D,1+ROW($A19)/2))),"")</f>
        <v>7992.9999999999991</v>
      </c>
      <c r="G86" s="33">
        <f t="shared" si="31"/>
        <v>540</v>
      </c>
      <c r="H86" s="33">
        <f t="shared" si="29"/>
        <v>-11.299999999999955</v>
      </c>
      <c r="I86" s="33">
        <f t="shared" si="32"/>
        <v>0.2</v>
      </c>
      <c r="J86" s="33">
        <f t="shared" si="30"/>
        <v>-11.499999999999954</v>
      </c>
    </row>
    <row r="87" spans="1:10" ht="15" customHeight="1" x14ac:dyDescent="0.25">
      <c r="A87" s="33" t="str">
        <f>LEFT(INDEX(OTS!$A:$A,1+ROW($A20)/2))</f>
        <v>a</v>
      </c>
      <c r="B87" s="33">
        <f>IF(MOD(ROW($A20),2),-1,1)*REPLACE(INDEX(OTS!$A:$A,1+ROW($A20)/2),1,1,"")</f>
        <v>10</v>
      </c>
      <c r="C87" s="33" t="str">
        <f>LEFT(INDEX(OTS!$B:$B,1+ROW($A20)/2))</f>
        <v>A</v>
      </c>
      <c r="D87" s="33">
        <f>IF(MOD(ROW($A20),2),-1,1)*REPLACE(INDEX(OTS!$B:$B,1+ROW($A20)/2),1,1,"")</f>
        <v>3</v>
      </c>
      <c r="E87" s="33">
        <f>IFERROR(1/(1/INDEX(OTS!$C:$C,1+ROW($A20)/2)),"")</f>
        <v>7405.0000000000009</v>
      </c>
      <c r="F87" s="33">
        <f>IFERROR(1/(1/IF(MOD(ROW($A20),2),INDEX(OTS!$E:$E,1+ROW($A20)/2),INDEX(OTS!$D:$D,1+ROW($A20)/2))),"")</f>
        <v>7959</v>
      </c>
      <c r="G87" s="33">
        <f t="shared" si="31"/>
        <v>554</v>
      </c>
      <c r="H87" s="33">
        <f t="shared" si="29"/>
        <v>2.7000000000000455</v>
      </c>
      <c r="I87" s="33">
        <f t="shared" si="32"/>
        <v>-0.5</v>
      </c>
      <c r="J87" s="33">
        <f t="shared" si="30"/>
        <v>3.2000000000000455</v>
      </c>
    </row>
    <row r="88" spans="1:10" ht="15" customHeight="1" x14ac:dyDescent="0.25">
      <c r="A88" s="33" t="str">
        <f>LEFT(INDEX(OTS!$A:$A,1+ROW($A21)/2))</f>
        <v>a</v>
      </c>
      <c r="B88" s="33">
        <f>IF(MOD(ROW($A21),2),-1,1)*REPLACE(INDEX(OTS!$A:$A,1+ROW($A21)/2),1,1,"")</f>
        <v>-10</v>
      </c>
      <c r="C88" s="33" t="str">
        <f>LEFT(INDEX(OTS!$B:$B,1+ROW($A21)/2))</f>
        <v>A</v>
      </c>
      <c r="D88" s="33">
        <f>IF(MOD(ROW($A21),2),-1,1)*REPLACE(INDEX(OTS!$B:$B,1+ROW($A21)/2),1,1,"")</f>
        <v>-3</v>
      </c>
      <c r="E88" s="33">
        <f>IFERROR(1/(1/INDEX(OTS!$C:$C,1+ROW($A21)/2)),"")</f>
        <v>7405.0000000000009</v>
      </c>
      <c r="F88" s="33">
        <f>IFERROR(1/(1/IF(MOD(ROW($A21),2),INDEX(OTS!$E:$E,1+ROW($A21)/2),INDEX(OTS!$D:$D,1+ROW($A21)/2))),"")</f>
        <v>7961</v>
      </c>
      <c r="G88" s="33">
        <f t="shared" si="31"/>
        <v>556</v>
      </c>
      <c r="H88" s="33">
        <f t="shared" si="29"/>
        <v>4.7000000000000455</v>
      </c>
      <c r="I88" s="33">
        <f t="shared" si="32"/>
        <v>0.2</v>
      </c>
      <c r="J88" s="33">
        <f t="shared" si="30"/>
        <v>4.5000000000000453</v>
      </c>
    </row>
    <row r="89" spans="1:10" ht="15" customHeight="1" x14ac:dyDescent="0.25">
      <c r="A89" s="33" t="str">
        <f>LEFT(INDEX(OTS!$A:$A,1+ROW($A22)/2))</f>
        <v>a</v>
      </c>
      <c r="B89" s="33">
        <f>IF(MOD(ROW($A22),2),-1,1)*REPLACE(INDEX(OTS!$A:$A,1+ROW($A22)/2),1,1,"")</f>
        <v>11</v>
      </c>
      <c r="C89" s="33" t="str">
        <f>LEFT(INDEX(OTS!$B:$B,1+ROW($A22)/2))</f>
        <v>A</v>
      </c>
      <c r="D89" s="33">
        <f>IF(MOD(ROW($A22),2),-1,1)*REPLACE(INDEX(OTS!$B:$B,1+ROW($A22)/2),1,1,"")</f>
        <v>3</v>
      </c>
      <c r="E89" s="33">
        <f>IFERROR(1/(1/INDEX(OTS!$C:$C,1+ROW($A22)/2)),"")</f>
        <v>7256.9999999999991</v>
      </c>
      <c r="F89" s="33">
        <f>IFERROR(1/(1/IF(MOD(ROW($A22),2),INDEX(OTS!$E:$E,1+ROW($A22)/2),INDEX(OTS!$D:$D,1+ROW($A22)/2))),"")</f>
        <v>7811</v>
      </c>
      <c r="G89" s="33">
        <f t="shared" si="31"/>
        <v>554</v>
      </c>
      <c r="H89" s="33">
        <f t="shared" si="29"/>
        <v>2.7000000000000455</v>
      </c>
      <c r="I89" s="33">
        <f t="shared" si="32"/>
        <v>-0.5</v>
      </c>
      <c r="J89" s="33">
        <f t="shared" si="30"/>
        <v>3.2000000000000455</v>
      </c>
    </row>
    <row r="90" spans="1:10" ht="15" customHeight="1" x14ac:dyDescent="0.25">
      <c r="A90" s="33" t="str">
        <f>LEFT(INDEX(OTS!$A:$A,1+ROW($A23)/2))</f>
        <v>a</v>
      </c>
      <c r="B90" s="33">
        <f>IF(MOD(ROW($A23),2),-1,1)*REPLACE(INDEX(OTS!$A:$A,1+ROW($A23)/2),1,1,"")</f>
        <v>-11</v>
      </c>
      <c r="C90" s="33" t="str">
        <f>LEFT(INDEX(OTS!$B:$B,1+ROW($A23)/2))</f>
        <v>A</v>
      </c>
      <c r="D90" s="33">
        <f>IF(MOD(ROW($A23),2),-1,1)*REPLACE(INDEX(OTS!$B:$B,1+ROW($A23)/2),1,1,"")</f>
        <v>-3</v>
      </c>
      <c r="E90" s="33">
        <f>IFERROR(1/(1/INDEX(OTS!$C:$C,1+ROW($A23)/2)),"")</f>
        <v>7256.9999999999991</v>
      </c>
      <c r="F90" s="33">
        <f>IFERROR(1/(1/IF(MOD(ROW($A23),2),INDEX(OTS!$E:$E,1+ROW($A23)/2),INDEX(OTS!$D:$D,1+ROW($A23)/2))),"")</f>
        <v>7814.0000000000009</v>
      </c>
      <c r="G90" s="33">
        <f t="shared" si="31"/>
        <v>557</v>
      </c>
      <c r="H90" s="33">
        <f t="shared" si="29"/>
        <v>5.7000000000000455</v>
      </c>
      <c r="I90" s="33">
        <f t="shared" si="32"/>
        <v>0.2</v>
      </c>
      <c r="J90" s="33">
        <f t="shared" si="30"/>
        <v>5.5000000000000453</v>
      </c>
    </row>
    <row r="91" spans="1:10" ht="15" customHeight="1" x14ac:dyDescent="0.25">
      <c r="A91" s="33" t="str">
        <f>LEFT(INDEX(OTS!$A:$A,1+ROW($A24)/2))</f>
        <v>a</v>
      </c>
      <c r="B91" s="33">
        <f>IF(MOD(ROW($A24),2),-1,1)*REPLACE(INDEX(OTS!$A:$A,1+ROW($A24)/2),1,1,"")</f>
        <v>12</v>
      </c>
      <c r="C91" s="33" t="str">
        <f>LEFT(INDEX(OTS!$B:$B,1+ROW($A24)/2))</f>
        <v>A</v>
      </c>
      <c r="D91" s="33">
        <f>IF(MOD(ROW($A24),2),-1,1)*REPLACE(INDEX(OTS!$B:$B,1+ROW($A24)/2),1,1,"")</f>
        <v>3</v>
      </c>
      <c r="E91" s="33">
        <f>IFERROR(1/(1/INDEX(OTS!$C:$C,1+ROW($A24)/2)),"")</f>
        <v>7309</v>
      </c>
      <c r="F91" s="33">
        <f>IFERROR(1/(1/IF(MOD(ROW($A24),2),INDEX(OTS!$E:$E,1+ROW($A24)/2),INDEX(OTS!$D:$D,1+ROW($A24)/2))),"")</f>
        <v>7853</v>
      </c>
      <c r="G91" s="33">
        <f t="shared" si="31"/>
        <v>544</v>
      </c>
      <c r="H91" s="33">
        <f t="shared" si="29"/>
        <v>-7.2999999999999545</v>
      </c>
      <c r="I91" s="33">
        <f t="shared" si="32"/>
        <v>-0.5</v>
      </c>
      <c r="J91" s="33">
        <f t="shared" si="30"/>
        <v>-6.7999999999999545</v>
      </c>
    </row>
    <row r="92" spans="1:10" ht="15" customHeight="1" x14ac:dyDescent="0.25">
      <c r="A92" s="33" t="str">
        <f>LEFT(INDEX(OTS!$A:$A,1+ROW($A25)/2))</f>
        <v>a</v>
      </c>
      <c r="B92" s="33">
        <f>IF(MOD(ROW($A25),2),-1,1)*REPLACE(INDEX(OTS!$A:$A,1+ROW($A25)/2),1,1,"")</f>
        <v>-12</v>
      </c>
      <c r="C92" s="33" t="str">
        <f>LEFT(INDEX(OTS!$B:$B,1+ROW($A25)/2))</f>
        <v>A</v>
      </c>
      <c r="D92" s="33">
        <f>IF(MOD(ROW($A25),2),-1,1)*REPLACE(INDEX(OTS!$B:$B,1+ROW($A25)/2),1,1,"")</f>
        <v>-3</v>
      </c>
      <c r="E92" s="33">
        <f>IFERROR(1/(1/INDEX(OTS!$C:$C,1+ROW($A25)/2)),"")</f>
        <v>7309</v>
      </c>
      <c r="F92" s="33">
        <f>IFERROR(1/(1/IF(MOD(ROW($A25),2),INDEX(OTS!$E:$E,1+ROW($A25)/2),INDEX(OTS!$D:$D,1+ROW($A25)/2))),"")</f>
        <v>7862</v>
      </c>
      <c r="G92" s="33">
        <f t="shared" si="31"/>
        <v>553</v>
      </c>
      <c r="H92" s="33">
        <f t="shared" si="29"/>
        <v>1.7000000000000455</v>
      </c>
      <c r="I92" s="33">
        <f t="shared" si="32"/>
        <v>0.2</v>
      </c>
      <c r="J92" s="33">
        <f t="shared" si="30"/>
        <v>1.5000000000000455</v>
      </c>
    </row>
    <row r="93" spans="1:10" ht="15" customHeight="1" x14ac:dyDescent="0.25">
      <c r="A93" s="33" t="str">
        <f>LEFT(INDEX(OTS!$A:$A,1+ROW($A26)/2))</f>
        <v>b</v>
      </c>
      <c r="B93" s="33">
        <f>IF(MOD(ROW($A26),2),-1,1)*REPLACE(INDEX(OTS!$A:$A,1+ROW($A26)/2),1,1,"")</f>
        <v>1</v>
      </c>
      <c r="C93" s="33" t="str">
        <f>LEFT(INDEX(OTS!$B:$B,1+ROW($A26)/2))</f>
        <v>B</v>
      </c>
      <c r="D93" s="33">
        <f>IF(MOD(ROW($A26),2),-1,1)*REPLACE(INDEX(OTS!$B:$B,1+ROW($A26)/2),1,1,"")</f>
        <v>1</v>
      </c>
      <c r="E93" s="33">
        <f>IFERROR(1/(1/INDEX(OTS!$C:$C,1+ROW($A26)/2)),"")</f>
        <v>7600</v>
      </c>
      <c r="F93" s="33">
        <f>IFERROR(1/(1/IF(MOD(ROW($A26),2),INDEX(OTS!$E:$E,1+ROW($A26)/2),INDEX(OTS!$D:$D,1+ROW($A26)/2))),"")</f>
        <v>8160</v>
      </c>
      <c r="G93" s="33">
        <f t="shared" si="31"/>
        <v>560</v>
      </c>
      <c r="H93" s="33">
        <f t="shared" si="29"/>
        <v>8.7000000000000455</v>
      </c>
      <c r="I93" s="33">
        <f t="shared" si="32"/>
        <v>7.5</v>
      </c>
      <c r="J93" s="33">
        <f t="shared" si="30"/>
        <v>1.2000000000000455</v>
      </c>
    </row>
    <row r="94" spans="1:10" ht="15" customHeight="1" x14ac:dyDescent="0.25">
      <c r="A94" s="33" t="str">
        <f>LEFT(INDEX(OTS!$A:$A,1+ROW($A27)/2))</f>
        <v>b</v>
      </c>
      <c r="B94" s="33">
        <f>IF(MOD(ROW($A27),2),-1,1)*REPLACE(INDEX(OTS!$A:$A,1+ROW($A27)/2),1,1,"")</f>
        <v>-1</v>
      </c>
      <c r="C94" s="33" t="str">
        <f>LEFT(INDEX(OTS!$B:$B,1+ROW($A27)/2))</f>
        <v>B</v>
      </c>
      <c r="D94" s="33">
        <f>IF(MOD(ROW($A27),2),-1,1)*REPLACE(INDEX(OTS!$B:$B,1+ROW($A27)/2),1,1,"")</f>
        <v>-1</v>
      </c>
      <c r="E94" s="33">
        <f>IFERROR(1/(1/INDEX(OTS!$C:$C,1+ROW($A27)/2)),"")</f>
        <v>7600</v>
      </c>
      <c r="F94" s="33">
        <f>IFERROR(1/(1/IF(MOD(ROW($A27),2),INDEX(OTS!$E:$E,1+ROW($A27)/2),INDEX(OTS!$D:$D,1+ROW($A27)/2))),"")</f>
        <v>8152.0000000000009</v>
      </c>
      <c r="G94" s="33">
        <f t="shared" si="31"/>
        <v>552</v>
      </c>
      <c r="H94" s="33">
        <f t="shared" si="29"/>
        <v>0.70000000000004547</v>
      </c>
      <c r="I94" s="33">
        <f t="shared" si="32"/>
        <v>2.5</v>
      </c>
      <c r="J94" s="33">
        <f t="shared" si="30"/>
        <v>-1.7999999999999545</v>
      </c>
    </row>
    <row r="95" spans="1:10" ht="15" customHeight="1" x14ac:dyDescent="0.25">
      <c r="A95" s="33" t="str">
        <f>LEFT(INDEX(OTS!$A:$A,1+ROW($A28)/2))</f>
        <v>b</v>
      </c>
      <c r="B95" s="33">
        <f>IF(MOD(ROW($A28),2),-1,1)*REPLACE(INDEX(OTS!$A:$A,1+ROW($A28)/2),1,1,"")</f>
        <v>2</v>
      </c>
      <c r="C95" s="33" t="str">
        <f>LEFT(INDEX(OTS!$B:$B,1+ROW($A28)/2))</f>
        <v>B</v>
      </c>
      <c r="D95" s="33">
        <f>IF(MOD(ROW($A28),2),-1,1)*REPLACE(INDEX(OTS!$B:$B,1+ROW($A28)/2),1,1,"")</f>
        <v>1</v>
      </c>
      <c r="E95" s="33">
        <f>IFERROR(1/(1/INDEX(OTS!$C:$C,1+ROW($A28)/2)),"")</f>
        <v>7550</v>
      </c>
      <c r="F95" s="33">
        <f>IFERROR(1/(1/IF(MOD(ROW($A28),2),INDEX(OTS!$E:$E,1+ROW($A28)/2),INDEX(OTS!$D:$D,1+ROW($A28)/2))),"")</f>
        <v>8114.0000000000009</v>
      </c>
      <c r="G95" s="33">
        <f t="shared" si="31"/>
        <v>564</v>
      </c>
      <c r="H95" s="33">
        <f t="shared" si="29"/>
        <v>12.700000000000045</v>
      </c>
      <c r="I95" s="33">
        <f t="shared" si="32"/>
        <v>7.5</v>
      </c>
      <c r="J95" s="33">
        <f t="shared" si="30"/>
        <v>5.2000000000000455</v>
      </c>
    </row>
    <row r="96" spans="1:10" ht="15" customHeight="1" x14ac:dyDescent="0.25">
      <c r="A96" s="33" t="str">
        <f>LEFT(INDEX(OTS!$A:$A,1+ROW($A29)/2))</f>
        <v>b</v>
      </c>
      <c r="B96" s="33">
        <f>IF(MOD(ROW($A29),2),-1,1)*REPLACE(INDEX(OTS!$A:$A,1+ROW($A29)/2),1,1,"")</f>
        <v>-2</v>
      </c>
      <c r="C96" s="33" t="str">
        <f>LEFT(INDEX(OTS!$B:$B,1+ROW($A29)/2))</f>
        <v>B</v>
      </c>
      <c r="D96" s="33">
        <f>IF(MOD(ROW($A29),2),-1,1)*REPLACE(INDEX(OTS!$B:$B,1+ROW($A29)/2),1,1,"")</f>
        <v>-1</v>
      </c>
      <c r="E96" s="33">
        <f>IFERROR(1/(1/INDEX(OTS!$C:$C,1+ROW($A29)/2)),"")</f>
        <v>7550</v>
      </c>
      <c r="F96" s="33">
        <f>IFERROR(1/(1/IF(MOD(ROW($A29),2),INDEX(OTS!$E:$E,1+ROW($A29)/2),INDEX(OTS!$D:$D,1+ROW($A29)/2))),"")</f>
        <v>8114.0000000000009</v>
      </c>
      <c r="G96" s="33">
        <f t="shared" si="31"/>
        <v>564</v>
      </c>
      <c r="H96" s="33">
        <f t="shared" si="29"/>
        <v>12.700000000000045</v>
      </c>
      <c r="I96" s="33">
        <f t="shared" si="32"/>
        <v>2.5</v>
      </c>
      <c r="J96" s="33">
        <f t="shared" si="30"/>
        <v>10.200000000000045</v>
      </c>
    </row>
    <row r="97" spans="1:10" ht="15" customHeight="1" x14ac:dyDescent="0.25">
      <c r="A97" s="33" t="str">
        <f>LEFT(INDEX(OTS!$A:$A,1+ROW($A30)/2))</f>
        <v>b</v>
      </c>
      <c r="B97" s="33">
        <f>IF(MOD(ROW($A30),2),-1,1)*REPLACE(INDEX(OTS!$A:$A,1+ROW($A30)/2),1,1,"")</f>
        <v>3</v>
      </c>
      <c r="C97" s="33" t="str">
        <f>LEFT(INDEX(OTS!$B:$B,1+ROW($A30)/2))</f>
        <v>B</v>
      </c>
      <c r="D97" s="33">
        <f>IF(MOD(ROW($A30),2),-1,1)*REPLACE(INDEX(OTS!$B:$B,1+ROW($A30)/2),1,1,"")</f>
        <v>1</v>
      </c>
      <c r="E97" s="33">
        <f>IFERROR(1/(1/INDEX(OTS!$C:$C,1+ROW($A30)/2)),"")</f>
        <v>7400</v>
      </c>
      <c r="F97" s="33">
        <f>IFERROR(1/(1/IF(MOD(ROW($A30),2),INDEX(OTS!$E:$E,1+ROW($A30)/2),INDEX(OTS!$D:$D,1+ROW($A30)/2))),"")</f>
        <v>7950.9999999999991</v>
      </c>
      <c r="G97" s="33">
        <f t="shared" si="31"/>
        <v>551</v>
      </c>
      <c r="H97" s="33">
        <f t="shared" si="29"/>
        <v>-0.29999999999995453</v>
      </c>
      <c r="I97" s="33">
        <f t="shared" si="32"/>
        <v>7.5</v>
      </c>
      <c r="J97" s="33">
        <f t="shared" si="30"/>
        <v>-7.7999999999999545</v>
      </c>
    </row>
    <row r="98" spans="1:10" ht="15" customHeight="1" x14ac:dyDescent="0.25">
      <c r="A98" s="33" t="str">
        <f>LEFT(INDEX(OTS!$A:$A,1+ROW($A31)/2))</f>
        <v>b</v>
      </c>
      <c r="B98" s="33">
        <f>IF(MOD(ROW($A31),2),-1,1)*REPLACE(INDEX(OTS!$A:$A,1+ROW($A31)/2),1,1,"")</f>
        <v>-3</v>
      </c>
      <c r="C98" s="33" t="str">
        <f>LEFT(INDEX(OTS!$B:$B,1+ROW($A31)/2))</f>
        <v>B</v>
      </c>
      <c r="D98" s="33">
        <f>IF(MOD(ROW($A31),2),-1,1)*REPLACE(INDEX(OTS!$B:$B,1+ROW($A31)/2),1,1,"")</f>
        <v>-1</v>
      </c>
      <c r="E98" s="33">
        <f>IFERROR(1/(1/INDEX(OTS!$C:$C,1+ROW($A31)/2)),"")</f>
        <v>7400</v>
      </c>
      <c r="F98" s="33">
        <f>IFERROR(1/(1/IF(MOD(ROW($A31),2),INDEX(OTS!$E:$E,1+ROW($A31)/2),INDEX(OTS!$D:$D,1+ROW($A31)/2))),"")</f>
        <v>7945.9999999999991</v>
      </c>
      <c r="G98" s="33">
        <f t="shared" si="31"/>
        <v>546</v>
      </c>
      <c r="H98" s="33">
        <f t="shared" si="29"/>
        <v>-5.2999999999999545</v>
      </c>
      <c r="I98" s="33">
        <f t="shared" si="32"/>
        <v>2.5</v>
      </c>
      <c r="J98" s="33">
        <f t="shared" si="30"/>
        <v>-7.7999999999999545</v>
      </c>
    </row>
    <row r="99" spans="1:10" ht="15" customHeight="1" x14ac:dyDescent="0.25">
      <c r="A99" s="33" t="str">
        <f>LEFT(INDEX(OTS!$A:$A,1+ROW($A32)/2))</f>
        <v>b</v>
      </c>
      <c r="B99" s="33">
        <f>IF(MOD(ROW($A32),2),-1,1)*REPLACE(INDEX(OTS!$A:$A,1+ROW($A32)/2),1,1,"")</f>
        <v>4</v>
      </c>
      <c r="C99" s="33" t="str">
        <f>LEFT(INDEX(OTS!$B:$B,1+ROW($A32)/2))</f>
        <v>B</v>
      </c>
      <c r="D99" s="33">
        <f>IF(MOD(ROW($A32),2),-1,1)*REPLACE(INDEX(OTS!$B:$B,1+ROW($A32)/2),1,1,"")</f>
        <v>1</v>
      </c>
      <c r="E99" s="33">
        <f>IFERROR(1/(1/INDEX(OTS!$C:$C,1+ROW($A32)/2)),"")</f>
        <v>7456.9999999999991</v>
      </c>
      <c r="F99" s="33">
        <f>IFERROR(1/(1/IF(MOD(ROW($A32),2),INDEX(OTS!$E:$E,1+ROW($A32)/2),INDEX(OTS!$D:$D,1+ROW($A32)/2))),"")</f>
        <v>8016.9999999999991</v>
      </c>
      <c r="G99" s="33">
        <f t="shared" si="31"/>
        <v>560</v>
      </c>
      <c r="H99" s="33">
        <f t="shared" si="29"/>
        <v>8.7000000000000455</v>
      </c>
      <c r="I99" s="33">
        <f t="shared" si="32"/>
        <v>7.5</v>
      </c>
      <c r="J99" s="33">
        <f t="shared" si="30"/>
        <v>1.2000000000000455</v>
      </c>
    </row>
    <row r="100" spans="1:10" ht="15" customHeight="1" x14ac:dyDescent="0.25">
      <c r="A100" s="33" t="str">
        <f>LEFT(INDEX(OTS!$A:$A,1+ROW($A33)/2))</f>
        <v>b</v>
      </c>
      <c r="B100" s="33">
        <f>IF(MOD(ROW($A33),2),-1,1)*REPLACE(INDEX(OTS!$A:$A,1+ROW($A33)/2),1,1,"")</f>
        <v>-4</v>
      </c>
      <c r="C100" s="33" t="str">
        <f>LEFT(INDEX(OTS!$B:$B,1+ROW($A33)/2))</f>
        <v>B</v>
      </c>
      <c r="D100" s="33">
        <f>IF(MOD(ROW($A33),2),-1,1)*REPLACE(INDEX(OTS!$B:$B,1+ROW($A33)/2),1,1,"")</f>
        <v>-1</v>
      </c>
      <c r="E100" s="33">
        <f>IFERROR(1/(1/INDEX(OTS!$C:$C,1+ROW($A33)/2)),"")</f>
        <v>7456.9999999999991</v>
      </c>
      <c r="F100" s="33">
        <f>IFERROR(1/(1/IF(MOD(ROW($A33),2),INDEX(OTS!$E:$E,1+ROW($A33)/2),INDEX(OTS!$D:$D,1+ROW($A33)/2))),"")</f>
        <v>8010</v>
      </c>
      <c r="G100" s="33">
        <f t="shared" si="31"/>
        <v>553</v>
      </c>
      <c r="H100" s="33">
        <f t="shared" si="29"/>
        <v>1.7000000000000455</v>
      </c>
      <c r="I100" s="33">
        <f t="shared" si="32"/>
        <v>2.5</v>
      </c>
      <c r="J100" s="33">
        <f t="shared" si="30"/>
        <v>-0.79999999999995453</v>
      </c>
    </row>
    <row r="101" spans="1:10" ht="15" customHeight="1" x14ac:dyDescent="0.25">
      <c r="A101" s="33" t="str">
        <f>LEFT(INDEX(OTS!$A:$A,1+ROW($A34)/2))</f>
        <v>b</v>
      </c>
      <c r="B101" s="33">
        <f>IF(MOD(ROW($A34),2),-1,1)*REPLACE(INDEX(OTS!$A:$A,1+ROW($A34)/2),1,1,"")</f>
        <v>5</v>
      </c>
      <c r="C101" s="33" t="str">
        <f>LEFT(INDEX(OTS!$B:$B,1+ROW($A34)/2))</f>
        <v>B</v>
      </c>
      <c r="D101" s="33">
        <f>IF(MOD(ROW($A34),2),-1,1)*REPLACE(INDEX(OTS!$B:$B,1+ROW($A34)/2),1,1,"")</f>
        <v>2</v>
      </c>
      <c r="E101" s="33">
        <f>IFERROR(1/(1/INDEX(OTS!$C:$C,1+ROW($A34)/2)),"")</f>
        <v>7503</v>
      </c>
      <c r="F101" s="33">
        <f>IFERROR(1/(1/IF(MOD(ROW($A34),2),INDEX(OTS!$E:$E,1+ROW($A34)/2),INDEX(OTS!$D:$D,1+ROW($A34)/2))),"")</f>
        <v>8053</v>
      </c>
      <c r="G101" s="33">
        <f t="shared" si="31"/>
        <v>550</v>
      </c>
      <c r="H101" s="33">
        <f t="shared" si="29"/>
        <v>-1.2999999999999545</v>
      </c>
      <c r="I101" s="33">
        <f t="shared" si="32"/>
        <v>4</v>
      </c>
      <c r="J101" s="33">
        <f t="shared" si="30"/>
        <v>-5.2999999999999545</v>
      </c>
    </row>
    <row r="102" spans="1:10" ht="15" customHeight="1" x14ac:dyDescent="0.25">
      <c r="A102" s="33" t="str">
        <f>LEFT(INDEX(OTS!$A:$A,1+ROW($A35)/2))</f>
        <v>b</v>
      </c>
      <c r="B102" s="33">
        <f>IF(MOD(ROW($A35),2),-1,1)*REPLACE(INDEX(OTS!$A:$A,1+ROW($A35)/2),1,1,"")</f>
        <v>-5</v>
      </c>
      <c r="C102" s="33" t="str">
        <f>LEFT(INDEX(OTS!$B:$B,1+ROW($A35)/2))</f>
        <v>B</v>
      </c>
      <c r="D102" s="33">
        <f>IF(MOD(ROW($A35),2),-1,1)*REPLACE(INDEX(OTS!$B:$B,1+ROW($A35)/2),1,1,"")</f>
        <v>-2</v>
      </c>
      <c r="E102" s="33">
        <f>IFERROR(1/(1/INDEX(OTS!$C:$C,1+ROW($A35)/2)),"")</f>
        <v>7503</v>
      </c>
      <c r="F102" s="33">
        <f>IFERROR(1/(1/IF(MOD(ROW($A35),2),INDEX(OTS!$E:$E,1+ROW($A35)/2),INDEX(OTS!$D:$D,1+ROW($A35)/2))),"")</f>
        <v>8056</v>
      </c>
      <c r="G102" s="33">
        <f t="shared" si="31"/>
        <v>553</v>
      </c>
      <c r="H102" s="33">
        <f t="shared" si="29"/>
        <v>1.7000000000000455</v>
      </c>
      <c r="I102" s="33">
        <f t="shared" si="32"/>
        <v>-3.3</v>
      </c>
      <c r="J102" s="33">
        <f t="shared" si="30"/>
        <v>5.0000000000000453</v>
      </c>
    </row>
    <row r="103" spans="1:10" ht="15" customHeight="1" x14ac:dyDescent="0.25">
      <c r="A103" s="33" t="str">
        <f>LEFT(INDEX(OTS!$A:$A,1+ROW($A36)/2))</f>
        <v>b</v>
      </c>
      <c r="B103" s="33">
        <f>IF(MOD(ROW($A36),2),-1,1)*REPLACE(INDEX(OTS!$A:$A,1+ROW($A36)/2),1,1,"")</f>
        <v>6</v>
      </c>
      <c r="C103" s="33" t="str">
        <f>LEFT(INDEX(OTS!$B:$B,1+ROW($A36)/2))</f>
        <v>B</v>
      </c>
      <c r="D103" s="33">
        <f>IF(MOD(ROW($A36),2),-1,1)*REPLACE(INDEX(OTS!$B:$B,1+ROW($A36)/2),1,1,"")</f>
        <v>2</v>
      </c>
      <c r="E103" s="33">
        <f>IFERROR(1/(1/INDEX(OTS!$C:$C,1+ROW($A36)/2)),"")</f>
        <v>7454</v>
      </c>
      <c r="F103" s="33">
        <f>IFERROR(1/(1/IF(MOD(ROW($A36),2),INDEX(OTS!$E:$E,1+ROW($A36)/2),INDEX(OTS!$D:$D,1+ROW($A36)/2))),"")</f>
        <v>8013.9999999999991</v>
      </c>
      <c r="G103" s="33">
        <f t="shared" si="31"/>
        <v>560</v>
      </c>
      <c r="H103" s="33">
        <f t="shared" si="29"/>
        <v>8.7000000000000455</v>
      </c>
      <c r="I103" s="33">
        <f t="shared" si="32"/>
        <v>4</v>
      </c>
      <c r="J103" s="33">
        <f t="shared" si="30"/>
        <v>4.7000000000000455</v>
      </c>
    </row>
    <row r="104" spans="1:10" ht="15" customHeight="1" x14ac:dyDescent="0.25">
      <c r="A104" s="33" t="str">
        <f>LEFT(INDEX(OTS!$A:$A,1+ROW($A37)/2))</f>
        <v>b</v>
      </c>
      <c r="B104" s="33">
        <f>IF(MOD(ROW($A37),2),-1,1)*REPLACE(INDEX(OTS!$A:$A,1+ROW($A37)/2),1,1,"")</f>
        <v>-6</v>
      </c>
      <c r="C104" s="33" t="str">
        <f>LEFT(INDEX(OTS!$B:$B,1+ROW($A37)/2))</f>
        <v>B</v>
      </c>
      <c r="D104" s="33">
        <f>IF(MOD(ROW($A37),2),-1,1)*REPLACE(INDEX(OTS!$B:$B,1+ROW($A37)/2),1,1,"")</f>
        <v>-2</v>
      </c>
      <c r="E104" s="33">
        <f>IFERROR(1/(1/INDEX(OTS!$C:$C,1+ROW($A37)/2)),"")</f>
        <v>7454</v>
      </c>
      <c r="F104" s="33">
        <f>IFERROR(1/(1/IF(MOD(ROW($A37),2),INDEX(OTS!$E:$E,1+ROW($A37)/2),INDEX(OTS!$D:$D,1+ROW($A37)/2))),"")</f>
        <v>8001.0000000000009</v>
      </c>
      <c r="G104" s="33">
        <f t="shared" si="31"/>
        <v>547</v>
      </c>
      <c r="H104" s="33">
        <f t="shared" si="29"/>
        <v>-4.2999999999999545</v>
      </c>
      <c r="I104" s="33">
        <f t="shared" si="32"/>
        <v>-3.3</v>
      </c>
      <c r="J104" s="33">
        <f t="shared" si="30"/>
        <v>-0.9999999999999547</v>
      </c>
    </row>
    <row r="105" spans="1:10" ht="15" customHeight="1" x14ac:dyDescent="0.25">
      <c r="A105" s="33" t="str">
        <f>LEFT(INDEX(OTS!$A:$A,1+ROW($A38)/2))</f>
        <v>b</v>
      </c>
      <c r="B105" s="33">
        <f>IF(MOD(ROW($A38),2),-1,1)*REPLACE(INDEX(OTS!$A:$A,1+ROW($A38)/2),1,1,"")</f>
        <v>7</v>
      </c>
      <c r="C105" s="33" t="str">
        <f>LEFT(INDEX(OTS!$B:$B,1+ROW($A38)/2))</f>
        <v>B</v>
      </c>
      <c r="D105" s="33">
        <f>IF(MOD(ROW($A38),2),-1,1)*REPLACE(INDEX(OTS!$B:$B,1+ROW($A38)/2),1,1,"")</f>
        <v>2</v>
      </c>
      <c r="E105" s="33">
        <f>IFERROR(1/(1/INDEX(OTS!$C:$C,1+ROW($A38)/2)),"")</f>
        <v>7306.0000000000009</v>
      </c>
      <c r="F105" s="33">
        <f>IFERROR(1/(1/IF(MOD(ROW($A38),2),INDEX(OTS!$E:$E,1+ROW($A38)/2),INDEX(OTS!$D:$D,1+ROW($A38)/2))),"")</f>
        <v>7861</v>
      </c>
      <c r="G105" s="33">
        <f t="shared" si="31"/>
        <v>555</v>
      </c>
      <c r="H105" s="33">
        <f t="shared" si="29"/>
        <v>3.7000000000000455</v>
      </c>
      <c r="I105" s="33">
        <f t="shared" si="32"/>
        <v>4</v>
      </c>
      <c r="J105" s="33">
        <f t="shared" si="30"/>
        <v>-0.29999999999995453</v>
      </c>
    </row>
    <row r="106" spans="1:10" ht="15" customHeight="1" x14ac:dyDescent="0.25">
      <c r="A106" s="33" t="str">
        <f>LEFT(INDEX(OTS!$A:$A,1+ROW($A39)/2))</f>
        <v>b</v>
      </c>
      <c r="B106" s="33">
        <f>IF(MOD(ROW($A39),2),-1,1)*REPLACE(INDEX(OTS!$A:$A,1+ROW($A39)/2),1,1,"")</f>
        <v>-7</v>
      </c>
      <c r="C106" s="33" t="str">
        <f>LEFT(INDEX(OTS!$B:$B,1+ROW($A39)/2))</f>
        <v>B</v>
      </c>
      <c r="D106" s="33">
        <f>IF(MOD(ROW($A39),2),-1,1)*REPLACE(INDEX(OTS!$B:$B,1+ROW($A39)/2),1,1,"")</f>
        <v>-2</v>
      </c>
      <c r="E106" s="33">
        <f>IFERROR(1/(1/INDEX(OTS!$C:$C,1+ROW($A39)/2)),"")</f>
        <v>7306.0000000000009</v>
      </c>
      <c r="F106" s="33">
        <f>IFERROR(1/(1/IF(MOD(ROW($A39),2),INDEX(OTS!$E:$E,1+ROW($A39)/2),INDEX(OTS!$D:$D,1+ROW($A39)/2))),"")</f>
        <v>7854.0000000000009</v>
      </c>
      <c r="G106" s="33">
        <f t="shared" si="31"/>
        <v>548</v>
      </c>
      <c r="H106" s="33">
        <f t="shared" si="29"/>
        <v>-3.2999999999999545</v>
      </c>
      <c r="I106" s="33">
        <f t="shared" si="32"/>
        <v>-3.3</v>
      </c>
      <c r="J106" s="33">
        <f t="shared" si="30"/>
        <v>4.5297099404706387E-14</v>
      </c>
    </row>
    <row r="107" spans="1:10" ht="15" customHeight="1" x14ac:dyDescent="0.25">
      <c r="A107" s="33" t="str">
        <f>LEFT(INDEX(OTS!$A:$A,1+ROW($A40)/2))</f>
        <v>b</v>
      </c>
      <c r="B107" s="33">
        <f>IF(MOD(ROW($A40),2),-1,1)*REPLACE(INDEX(OTS!$A:$A,1+ROW($A40)/2),1,1,"")</f>
        <v>8</v>
      </c>
      <c r="C107" s="33" t="str">
        <f>LEFT(INDEX(OTS!$B:$B,1+ROW($A40)/2))</f>
        <v>B</v>
      </c>
      <c r="D107" s="33">
        <f>IF(MOD(ROW($A40),2),-1,1)*REPLACE(INDEX(OTS!$B:$B,1+ROW($A40)/2),1,1,"")</f>
        <v>2</v>
      </c>
      <c r="E107" s="33">
        <f>IFERROR(1/(1/INDEX(OTS!$C:$C,1+ROW($A40)/2)),"")</f>
        <v>7357</v>
      </c>
      <c r="F107" s="33">
        <f>IFERROR(1/(1/IF(MOD(ROW($A40),2),INDEX(OTS!$E:$E,1+ROW($A40)/2),INDEX(OTS!$D:$D,1+ROW($A40)/2))),"")</f>
        <v>7912.9999999999991</v>
      </c>
      <c r="G107" s="33">
        <f t="shared" si="31"/>
        <v>556</v>
      </c>
      <c r="H107" s="33">
        <f t="shared" si="29"/>
        <v>4.7000000000000455</v>
      </c>
      <c r="I107" s="33">
        <f t="shared" si="32"/>
        <v>4</v>
      </c>
      <c r="J107" s="33">
        <f t="shared" si="30"/>
        <v>0.70000000000004547</v>
      </c>
    </row>
    <row r="108" spans="1:10" ht="15" customHeight="1" x14ac:dyDescent="0.25">
      <c r="A108" s="33" t="str">
        <f>LEFT(INDEX(OTS!$A:$A,1+ROW($A41)/2))</f>
        <v>b</v>
      </c>
      <c r="B108" s="33">
        <f>IF(MOD(ROW($A41),2),-1,1)*REPLACE(INDEX(OTS!$A:$A,1+ROW($A41)/2),1,1,"")</f>
        <v>-8</v>
      </c>
      <c r="C108" s="33" t="str">
        <f>LEFT(INDEX(OTS!$B:$B,1+ROW($A41)/2))</f>
        <v>B</v>
      </c>
      <c r="D108" s="33">
        <f>IF(MOD(ROW($A41),2),-1,1)*REPLACE(INDEX(OTS!$B:$B,1+ROW($A41)/2),1,1,"")</f>
        <v>-2</v>
      </c>
      <c r="E108" s="33">
        <f>IFERROR(1/(1/INDEX(OTS!$C:$C,1+ROW($A41)/2)),"")</f>
        <v>7357</v>
      </c>
      <c r="F108" s="33">
        <f>IFERROR(1/(1/IF(MOD(ROW($A41),2),INDEX(OTS!$E:$E,1+ROW($A41)/2),INDEX(OTS!$D:$D,1+ROW($A41)/2))),"")</f>
        <v>7901</v>
      </c>
      <c r="G108" s="33">
        <f t="shared" si="31"/>
        <v>544</v>
      </c>
      <c r="H108" s="33">
        <f t="shared" si="29"/>
        <v>-7.2999999999999545</v>
      </c>
      <c r="I108" s="33">
        <f t="shared" si="32"/>
        <v>-3.3</v>
      </c>
      <c r="J108" s="33">
        <f t="shared" si="30"/>
        <v>-3.9999999999999547</v>
      </c>
    </row>
    <row r="109" spans="1:10" ht="15" customHeight="1" x14ac:dyDescent="0.25">
      <c r="A109" s="33" t="str">
        <f>LEFT(INDEX(OTS!$A:$A,1+ROW($A42)/2))</f>
        <v>b</v>
      </c>
      <c r="B109" s="33">
        <f>IF(MOD(ROW($A42),2),-1,1)*REPLACE(INDEX(OTS!$A:$A,1+ROW($A42)/2),1,1,"")</f>
        <v>9</v>
      </c>
      <c r="C109" s="33" t="str">
        <f>LEFT(INDEX(OTS!$B:$B,1+ROW($A42)/2))</f>
        <v>B</v>
      </c>
      <c r="D109" s="33">
        <f>IF(MOD(ROW($A42),2),-1,1)*REPLACE(INDEX(OTS!$B:$B,1+ROW($A42)/2),1,1,"")</f>
        <v>3</v>
      </c>
      <c r="E109" s="33">
        <f>IFERROR(1/(1/INDEX(OTS!$C:$C,1+ROW($A42)/2)),"")</f>
        <v>7403.0000000000009</v>
      </c>
      <c r="F109" s="33">
        <f>IFERROR(1/(1/IF(MOD(ROW($A42),2),INDEX(OTS!$E:$E,1+ROW($A42)/2),INDEX(OTS!$D:$D,1+ROW($A42)/2))),"")</f>
        <v>7959.9999999999991</v>
      </c>
      <c r="G109" s="33">
        <f t="shared" si="31"/>
        <v>557</v>
      </c>
      <c r="H109" s="33">
        <f t="shared" si="29"/>
        <v>5.7000000000000455</v>
      </c>
      <c r="I109" s="33">
        <f t="shared" si="32"/>
        <v>1.7</v>
      </c>
      <c r="J109" s="33">
        <f t="shared" si="30"/>
        <v>4.0000000000000453</v>
      </c>
    </row>
    <row r="110" spans="1:10" ht="15" customHeight="1" x14ac:dyDescent="0.25">
      <c r="A110" s="33" t="str">
        <f>LEFT(INDEX(OTS!$A:$A,1+ROW($A43)/2))</f>
        <v>b</v>
      </c>
      <c r="B110" s="33">
        <f>IF(MOD(ROW($A43),2),-1,1)*REPLACE(INDEX(OTS!$A:$A,1+ROW($A43)/2),1,1,"")</f>
        <v>-9</v>
      </c>
      <c r="C110" s="33" t="str">
        <f>LEFT(INDEX(OTS!$B:$B,1+ROW($A43)/2))</f>
        <v>B</v>
      </c>
      <c r="D110" s="33">
        <f>IF(MOD(ROW($A43),2),-1,1)*REPLACE(INDEX(OTS!$B:$B,1+ROW($A43)/2),1,1,"")</f>
        <v>-3</v>
      </c>
      <c r="E110" s="33">
        <f>IFERROR(1/(1/INDEX(OTS!$C:$C,1+ROW($A43)/2)),"")</f>
        <v>7403.0000000000009</v>
      </c>
      <c r="F110" s="33">
        <f>IFERROR(1/(1/IF(MOD(ROW($A43),2),INDEX(OTS!$E:$E,1+ROW($A43)/2),INDEX(OTS!$D:$D,1+ROW($A43)/2))),"")</f>
        <v>7949</v>
      </c>
      <c r="G110" s="33">
        <f t="shared" si="31"/>
        <v>546</v>
      </c>
      <c r="H110" s="33">
        <f t="shared" si="29"/>
        <v>-5.2999999999999545</v>
      </c>
      <c r="I110" s="33">
        <f t="shared" si="32"/>
        <v>-1.3</v>
      </c>
      <c r="J110" s="33">
        <f t="shared" si="30"/>
        <v>-3.9999999999999547</v>
      </c>
    </row>
    <row r="111" spans="1:10" ht="15" customHeight="1" x14ac:dyDescent="0.25">
      <c r="A111" s="33" t="str">
        <f>LEFT(INDEX(OTS!$A:$A,1+ROW($A44)/2))</f>
        <v>b</v>
      </c>
      <c r="B111" s="33">
        <f>IF(MOD(ROW($A44),2),-1,1)*REPLACE(INDEX(OTS!$A:$A,1+ROW($A44)/2),1,1,"")</f>
        <v>10</v>
      </c>
      <c r="C111" s="33" t="str">
        <f>LEFT(INDEX(OTS!$B:$B,1+ROW($A44)/2))</f>
        <v>B</v>
      </c>
      <c r="D111" s="33">
        <f>IF(MOD(ROW($A44),2),-1,1)*REPLACE(INDEX(OTS!$B:$B,1+ROW($A44)/2),1,1,"")</f>
        <v>3</v>
      </c>
      <c r="E111" s="33">
        <f>IFERROR(1/(1/INDEX(OTS!$C:$C,1+ROW($A44)/2)),"")</f>
        <v>7354</v>
      </c>
      <c r="F111" s="33">
        <f>IFERROR(1/(1/IF(MOD(ROW($A44),2),INDEX(OTS!$E:$E,1+ROW($A44)/2),INDEX(OTS!$D:$D,1+ROW($A44)/2))),"")</f>
        <v>7904</v>
      </c>
      <c r="G111" s="33">
        <f t="shared" si="31"/>
        <v>550</v>
      </c>
      <c r="H111" s="33">
        <f t="shared" si="29"/>
        <v>-1.2999999999999545</v>
      </c>
      <c r="I111" s="33">
        <f t="shared" si="32"/>
        <v>1.7</v>
      </c>
      <c r="J111" s="33">
        <f t="shared" si="30"/>
        <v>-2.9999999999999547</v>
      </c>
    </row>
    <row r="112" spans="1:10" ht="15" customHeight="1" x14ac:dyDescent="0.25">
      <c r="A112" s="33" t="str">
        <f>LEFT(INDEX(OTS!$A:$A,1+ROW($A45)/2))</f>
        <v>b</v>
      </c>
      <c r="B112" s="33">
        <f>IF(MOD(ROW($A45),2),-1,1)*REPLACE(INDEX(OTS!$A:$A,1+ROW($A45)/2),1,1,"")</f>
        <v>-10</v>
      </c>
      <c r="C112" s="33" t="str">
        <f>LEFT(INDEX(OTS!$B:$B,1+ROW($A45)/2))</f>
        <v>B</v>
      </c>
      <c r="D112" s="33">
        <f>IF(MOD(ROW($A45),2),-1,1)*REPLACE(INDEX(OTS!$B:$B,1+ROW($A45)/2),1,1,"")</f>
        <v>-3</v>
      </c>
      <c r="E112" s="33">
        <f>IFERROR(1/(1/INDEX(OTS!$C:$C,1+ROW($A45)/2)),"")</f>
        <v>7354</v>
      </c>
      <c r="F112" s="33">
        <f>IFERROR(1/(1/IF(MOD(ROW($A45),2),INDEX(OTS!$E:$E,1+ROW($A45)/2),INDEX(OTS!$D:$D,1+ROW($A45)/2))),"")</f>
        <v>7907.0000000000009</v>
      </c>
      <c r="G112" s="33">
        <f t="shared" si="31"/>
        <v>553</v>
      </c>
      <c r="H112" s="33">
        <f t="shared" si="29"/>
        <v>1.7000000000000455</v>
      </c>
      <c r="I112" s="33">
        <f t="shared" si="32"/>
        <v>-1.3</v>
      </c>
      <c r="J112" s="33">
        <f t="shared" si="30"/>
        <v>3.0000000000000453</v>
      </c>
    </row>
    <row r="113" spans="1:10" ht="15" customHeight="1" x14ac:dyDescent="0.25">
      <c r="A113" s="33" t="str">
        <f>LEFT(INDEX(OTS!$A:$A,1+ROW($A46)/2))</f>
        <v>b</v>
      </c>
      <c r="B113" s="33">
        <f>IF(MOD(ROW($A46),2),-1,1)*REPLACE(INDEX(OTS!$A:$A,1+ROW($A46)/2),1,1,"")</f>
        <v>11</v>
      </c>
      <c r="C113" s="33" t="str">
        <f>LEFT(INDEX(OTS!$B:$B,1+ROW($A46)/2))</f>
        <v>B</v>
      </c>
      <c r="D113" s="33">
        <f>IF(MOD(ROW($A46),2),-1,1)*REPLACE(INDEX(OTS!$B:$B,1+ROW($A46)/2),1,1,"")</f>
        <v>3</v>
      </c>
      <c r="E113" s="33">
        <f>IFERROR(1/(1/INDEX(OTS!$C:$C,1+ROW($A46)/2)),"")</f>
        <v>7205.9999999999991</v>
      </c>
      <c r="F113" s="33">
        <f>IFERROR(1/(1/IF(MOD(ROW($A46),2),INDEX(OTS!$E:$E,1+ROW($A46)/2),INDEX(OTS!$D:$D,1+ROW($A46)/2))),"")</f>
        <v>7765</v>
      </c>
      <c r="G113" s="33">
        <f t="shared" si="31"/>
        <v>559</v>
      </c>
      <c r="H113" s="33">
        <f t="shared" si="29"/>
        <v>7.7000000000000455</v>
      </c>
      <c r="I113" s="33">
        <f t="shared" si="32"/>
        <v>1.7</v>
      </c>
      <c r="J113" s="33">
        <f t="shared" si="30"/>
        <v>6.0000000000000453</v>
      </c>
    </row>
    <row r="114" spans="1:10" ht="15" customHeight="1" x14ac:dyDescent="0.25">
      <c r="A114" s="33" t="str">
        <f>LEFT(INDEX(OTS!$A:$A,1+ROW($A47)/2))</f>
        <v>b</v>
      </c>
      <c r="B114" s="33">
        <f>IF(MOD(ROW($A47),2),-1,1)*REPLACE(INDEX(OTS!$A:$A,1+ROW($A47)/2),1,1,"")</f>
        <v>-11</v>
      </c>
      <c r="C114" s="33" t="str">
        <f>LEFT(INDEX(OTS!$B:$B,1+ROW($A47)/2))</f>
        <v>B</v>
      </c>
      <c r="D114" s="33">
        <f>IF(MOD(ROW($A47),2),-1,1)*REPLACE(INDEX(OTS!$B:$B,1+ROW($A47)/2),1,1,"")</f>
        <v>-3</v>
      </c>
      <c r="E114" s="33">
        <f>IFERROR(1/(1/INDEX(OTS!$C:$C,1+ROW($A47)/2)),"")</f>
        <v>7205.9999999999991</v>
      </c>
      <c r="F114" s="33">
        <f>IFERROR(1/(1/IF(MOD(ROW($A47),2),INDEX(OTS!$E:$E,1+ROW($A47)/2),INDEX(OTS!$D:$D,1+ROW($A47)/2))),"")</f>
        <v>7747.9999999999991</v>
      </c>
      <c r="G114" s="33">
        <f t="shared" si="31"/>
        <v>542</v>
      </c>
      <c r="H114" s="33">
        <f t="shared" si="29"/>
        <v>-9.2999999999999545</v>
      </c>
      <c r="I114" s="33">
        <f t="shared" si="32"/>
        <v>-1.3</v>
      </c>
      <c r="J114" s="33">
        <f t="shared" si="30"/>
        <v>-7.9999999999999547</v>
      </c>
    </row>
    <row r="115" spans="1:10" ht="15" customHeight="1" x14ac:dyDescent="0.25">
      <c r="A115" s="33" t="str">
        <f>LEFT(INDEX(OTS!$A:$A,1+ROW($A48)/2))</f>
        <v>b</v>
      </c>
      <c r="B115" s="33">
        <f>IF(MOD(ROW($A48),2),-1,1)*REPLACE(INDEX(OTS!$A:$A,1+ROW($A48)/2),1,1,"")</f>
        <v>12</v>
      </c>
      <c r="C115" s="33" t="str">
        <f>LEFT(INDEX(OTS!$B:$B,1+ROW($A48)/2))</f>
        <v>B</v>
      </c>
      <c r="D115" s="33">
        <f>IF(MOD(ROW($A48),2),-1,1)*REPLACE(INDEX(OTS!$B:$B,1+ROW($A48)/2),1,1,"")</f>
        <v>3</v>
      </c>
      <c r="E115" s="33">
        <f>IFERROR(1/(1/INDEX(OTS!$C:$C,1+ROW($A48)/2)),"")</f>
        <v>7256.9999999999991</v>
      </c>
      <c r="F115" s="33">
        <f>IFERROR(1/(1/IF(MOD(ROW($A48),2),INDEX(OTS!$E:$E,1+ROW($A48)/2),INDEX(OTS!$D:$D,1+ROW($A48)/2))),"")</f>
        <v>7803</v>
      </c>
      <c r="G115" s="33">
        <f t="shared" si="31"/>
        <v>546</v>
      </c>
      <c r="H115" s="33">
        <f t="shared" ref="H115:H178" si="33">IFERROR($G115-$H$65,"")</f>
        <v>-5.2999999999999545</v>
      </c>
      <c r="I115" s="33">
        <f t="shared" si="32"/>
        <v>1.7</v>
      </c>
      <c r="J115" s="33">
        <f t="shared" si="30"/>
        <v>-6.9999999999999547</v>
      </c>
    </row>
    <row r="116" spans="1:10" ht="15" customHeight="1" x14ac:dyDescent="0.25">
      <c r="A116" s="33" t="str">
        <f>LEFT(INDEX(OTS!$A:$A,1+ROW($A49)/2))</f>
        <v>b</v>
      </c>
      <c r="B116" s="33">
        <f>IF(MOD(ROW($A49),2),-1,1)*REPLACE(INDEX(OTS!$A:$A,1+ROW($A49)/2),1,1,"")</f>
        <v>-12</v>
      </c>
      <c r="C116" s="33" t="str">
        <f>LEFT(INDEX(OTS!$B:$B,1+ROW($A49)/2))</f>
        <v>B</v>
      </c>
      <c r="D116" s="33">
        <f>IF(MOD(ROW($A49),2),-1,1)*REPLACE(INDEX(OTS!$B:$B,1+ROW($A49)/2),1,1,"")</f>
        <v>-3</v>
      </c>
      <c r="E116" s="33">
        <f>IFERROR(1/(1/INDEX(OTS!$C:$C,1+ROW($A49)/2)),"")</f>
        <v>7256.9999999999991</v>
      </c>
      <c r="F116" s="33">
        <f>IFERROR(1/(1/IF(MOD(ROW($A49),2),INDEX(OTS!$E:$E,1+ROW($A49)/2),INDEX(OTS!$D:$D,1+ROW($A49)/2))),"")</f>
        <v>7816</v>
      </c>
      <c r="G116" s="33">
        <f t="shared" si="31"/>
        <v>559</v>
      </c>
      <c r="H116" s="33">
        <f t="shared" si="33"/>
        <v>7.7000000000000455</v>
      </c>
      <c r="I116" s="33">
        <f t="shared" si="32"/>
        <v>-1.3</v>
      </c>
      <c r="J116" s="33">
        <f t="shared" si="30"/>
        <v>9.0000000000000462</v>
      </c>
    </row>
    <row r="117" spans="1:10" ht="15" customHeight="1" x14ac:dyDescent="0.25">
      <c r="A117" s="33" t="str">
        <f>LEFT(INDEX(OTS!$A:$A,1+ROW($A50)/2))</f>
        <v>c</v>
      </c>
      <c r="B117" s="33">
        <f>IF(MOD(ROW($A50),2),-1,1)*REPLACE(INDEX(OTS!$A:$A,1+ROW($A50)/2),1,1,"")</f>
        <v>1</v>
      </c>
      <c r="C117" s="33" t="str">
        <f>LEFT(INDEX(OTS!$B:$B,1+ROW($A50)/2))</f>
        <v>C</v>
      </c>
      <c r="D117" s="33">
        <f>IF(MOD(ROW($A50),2),-1,1)*REPLACE(INDEX(OTS!$B:$B,1+ROW($A50)/2),1,1,"")</f>
        <v>1</v>
      </c>
      <c r="E117" s="33">
        <f>IFERROR(1/(1/INDEX(OTS!$C:$C,1+ROW($A50)/2)),"")</f>
        <v>7632.9999999999991</v>
      </c>
      <c r="F117" s="33">
        <f>IFERROR(1/(1/IF(MOD(ROW($A50),2),INDEX(OTS!$E:$E,1+ROW($A50)/2),INDEX(OTS!$D:$D,1+ROW($A50)/2))),"")</f>
        <v>8190</v>
      </c>
      <c r="G117" s="33">
        <f t="shared" si="31"/>
        <v>557</v>
      </c>
      <c r="H117" s="33">
        <f t="shared" si="33"/>
        <v>5.7000000000000455</v>
      </c>
      <c r="I117" s="33">
        <f t="shared" si="32"/>
        <v>0.5</v>
      </c>
      <c r="J117" s="33">
        <f t="shared" si="30"/>
        <v>5.2000000000000455</v>
      </c>
    </row>
    <row r="118" spans="1:10" ht="15" customHeight="1" x14ac:dyDescent="0.25">
      <c r="A118" s="33" t="str">
        <f>LEFT(INDEX(OTS!$A:$A,1+ROW($A51)/2))</f>
        <v>c</v>
      </c>
      <c r="B118" s="33">
        <f>IF(MOD(ROW($A51),2),-1,1)*REPLACE(INDEX(OTS!$A:$A,1+ROW($A51)/2),1,1,"")</f>
        <v>-1</v>
      </c>
      <c r="C118" s="33" t="str">
        <f>LEFT(INDEX(OTS!$B:$B,1+ROW($A51)/2))</f>
        <v>C</v>
      </c>
      <c r="D118" s="33">
        <f>IF(MOD(ROW($A51),2),-1,1)*REPLACE(INDEX(OTS!$B:$B,1+ROW($A51)/2),1,1,"")</f>
        <v>-1</v>
      </c>
      <c r="E118" s="33">
        <f>IFERROR(1/(1/INDEX(OTS!$C:$C,1+ROW($A51)/2)),"")</f>
        <v>7632.9999999999991</v>
      </c>
      <c r="F118" s="33">
        <f>IFERROR(1/(1/IF(MOD(ROW($A51),2),INDEX(OTS!$E:$E,1+ROW($A51)/2),INDEX(OTS!$D:$D,1+ROW($A51)/2))),"")</f>
        <v>8190</v>
      </c>
      <c r="G118" s="33">
        <f t="shared" si="31"/>
        <v>557</v>
      </c>
      <c r="H118" s="33">
        <f t="shared" si="33"/>
        <v>5.7000000000000455</v>
      </c>
      <c r="I118" s="33">
        <f t="shared" si="32"/>
        <v>0.2</v>
      </c>
      <c r="J118" s="33">
        <f t="shared" si="30"/>
        <v>5.5000000000000453</v>
      </c>
    </row>
    <row r="119" spans="1:10" ht="15" customHeight="1" x14ac:dyDescent="0.25">
      <c r="A119" s="33" t="str">
        <f>LEFT(INDEX(OTS!$A:$A,1+ROW($A52)/2))</f>
        <v>c</v>
      </c>
      <c r="B119" s="33">
        <f>IF(MOD(ROW($A52),2),-1,1)*REPLACE(INDEX(OTS!$A:$A,1+ROW($A52)/2),1,1,"")</f>
        <v>2</v>
      </c>
      <c r="C119" s="33" t="str">
        <f>LEFT(INDEX(OTS!$B:$B,1+ROW($A52)/2))</f>
        <v>C</v>
      </c>
      <c r="D119" s="33">
        <f>IF(MOD(ROW($A52),2),-1,1)*REPLACE(INDEX(OTS!$B:$B,1+ROW($A52)/2),1,1,"")</f>
        <v>1</v>
      </c>
      <c r="E119" s="33">
        <f>IFERROR(1/(1/INDEX(OTS!$C:$C,1+ROW($A52)/2)),"")</f>
        <v>7584.0000000000009</v>
      </c>
      <c r="F119" s="33">
        <f>IFERROR(1/(1/IF(MOD(ROW($A52),2),INDEX(OTS!$E:$E,1+ROW($A52)/2),INDEX(OTS!$D:$D,1+ROW($A52)/2))),"")</f>
        <v>8133</v>
      </c>
      <c r="G119" s="33">
        <f t="shared" si="31"/>
        <v>549</v>
      </c>
      <c r="H119" s="33">
        <f t="shared" si="33"/>
        <v>-2.2999999999999545</v>
      </c>
      <c r="I119" s="33">
        <f t="shared" si="32"/>
        <v>0.5</v>
      </c>
      <c r="J119" s="33">
        <f t="shared" si="30"/>
        <v>-2.7999999999999545</v>
      </c>
    </row>
    <row r="120" spans="1:10" ht="15" customHeight="1" x14ac:dyDescent="0.25">
      <c r="A120" s="33" t="str">
        <f>LEFT(INDEX(OTS!$A:$A,1+ROW($A53)/2))</f>
        <v>c</v>
      </c>
      <c r="B120" s="33">
        <f>IF(MOD(ROW($A53),2),-1,1)*REPLACE(INDEX(OTS!$A:$A,1+ROW($A53)/2),1,1,"")</f>
        <v>-2</v>
      </c>
      <c r="C120" s="33" t="str">
        <f>LEFT(INDEX(OTS!$B:$B,1+ROW($A53)/2))</f>
        <v>C</v>
      </c>
      <c r="D120" s="33">
        <f>IF(MOD(ROW($A53),2),-1,1)*REPLACE(INDEX(OTS!$B:$B,1+ROW($A53)/2),1,1,"")</f>
        <v>-1</v>
      </c>
      <c r="E120" s="33">
        <f>IFERROR(1/(1/INDEX(OTS!$C:$C,1+ROW($A53)/2)),"")</f>
        <v>7584.0000000000009</v>
      </c>
      <c r="F120" s="33">
        <f>IFERROR(1/(1/IF(MOD(ROW($A53),2),INDEX(OTS!$E:$E,1+ROW($A53)/2),INDEX(OTS!$D:$D,1+ROW($A53)/2))),"")</f>
        <v>8140</v>
      </c>
      <c r="G120" s="33">
        <f t="shared" si="31"/>
        <v>556</v>
      </c>
      <c r="H120" s="33">
        <f t="shared" si="33"/>
        <v>4.7000000000000455</v>
      </c>
      <c r="I120" s="33">
        <f t="shared" si="32"/>
        <v>0.2</v>
      </c>
      <c r="J120" s="33">
        <f t="shared" si="30"/>
        <v>4.5000000000000453</v>
      </c>
    </row>
    <row r="121" spans="1:10" ht="15" customHeight="1" x14ac:dyDescent="0.25">
      <c r="A121" s="33" t="str">
        <f>LEFT(INDEX(OTS!$A:$A,1+ROW($A54)/2))</f>
        <v>c</v>
      </c>
      <c r="B121" s="33">
        <f>IF(MOD(ROW($A54),2),-1,1)*REPLACE(INDEX(OTS!$A:$A,1+ROW($A54)/2),1,1,"")</f>
        <v>3</v>
      </c>
      <c r="C121" s="33" t="str">
        <f>LEFT(INDEX(OTS!$B:$B,1+ROW($A54)/2))</f>
        <v>C</v>
      </c>
      <c r="D121" s="33">
        <f>IF(MOD(ROW($A54),2),-1,1)*REPLACE(INDEX(OTS!$B:$B,1+ROW($A54)/2),1,1,"")</f>
        <v>1</v>
      </c>
      <c r="E121" s="33">
        <f>IFERROR(1/(1/INDEX(OTS!$C:$C,1+ROW($A54)/2)),"")</f>
        <v>7436.0000000000009</v>
      </c>
      <c r="F121" s="33">
        <f>IFERROR(1/(1/IF(MOD(ROW($A54),2),INDEX(OTS!$E:$E,1+ROW($A54)/2),INDEX(OTS!$D:$D,1+ROW($A54)/2))),"")</f>
        <v>7995</v>
      </c>
      <c r="G121" s="33">
        <f t="shared" si="31"/>
        <v>559</v>
      </c>
      <c r="H121" s="33">
        <f t="shared" si="33"/>
        <v>7.7000000000000455</v>
      </c>
      <c r="I121" s="33">
        <f t="shared" si="32"/>
        <v>0.5</v>
      </c>
      <c r="J121" s="33">
        <f t="shared" si="30"/>
        <v>7.2000000000000455</v>
      </c>
    </row>
    <row r="122" spans="1:10" ht="15" customHeight="1" x14ac:dyDescent="0.25">
      <c r="A122" s="33" t="str">
        <f>LEFT(INDEX(OTS!$A:$A,1+ROW($A55)/2))</f>
        <v>c</v>
      </c>
      <c r="B122" s="33">
        <f>IF(MOD(ROW($A55),2),-1,1)*REPLACE(INDEX(OTS!$A:$A,1+ROW($A55)/2),1,1,"")</f>
        <v>-3</v>
      </c>
      <c r="C122" s="33" t="str">
        <f>LEFT(INDEX(OTS!$B:$B,1+ROW($A55)/2))</f>
        <v>C</v>
      </c>
      <c r="D122" s="33">
        <f>IF(MOD(ROW($A55),2),-1,1)*REPLACE(INDEX(OTS!$B:$B,1+ROW($A55)/2),1,1,"")</f>
        <v>-1</v>
      </c>
      <c r="E122" s="33">
        <f>IFERROR(1/(1/INDEX(OTS!$C:$C,1+ROW($A55)/2)),"")</f>
        <v>7436.0000000000009</v>
      </c>
      <c r="F122" s="33">
        <f>IFERROR(1/(1/IF(MOD(ROW($A55),2),INDEX(OTS!$E:$E,1+ROW($A55)/2),INDEX(OTS!$D:$D,1+ROW($A55)/2))),"")</f>
        <v>7979</v>
      </c>
      <c r="G122" s="33">
        <f t="shared" si="31"/>
        <v>543</v>
      </c>
      <c r="H122" s="33">
        <f t="shared" si="33"/>
        <v>-8.2999999999999545</v>
      </c>
      <c r="I122" s="33">
        <f t="shared" si="32"/>
        <v>0.2</v>
      </c>
      <c r="J122" s="33">
        <f t="shared" si="30"/>
        <v>-8.4999999999999538</v>
      </c>
    </row>
    <row r="123" spans="1:10" ht="15" customHeight="1" x14ac:dyDescent="0.25">
      <c r="A123" s="33" t="str">
        <f>LEFT(INDEX(OTS!$A:$A,1+ROW($A56)/2))</f>
        <v>c</v>
      </c>
      <c r="B123" s="33">
        <f>IF(MOD(ROW($A56),2),-1,1)*REPLACE(INDEX(OTS!$A:$A,1+ROW($A56)/2),1,1,"")</f>
        <v>4</v>
      </c>
      <c r="C123" s="33" t="str">
        <f>LEFT(INDEX(OTS!$B:$B,1+ROW($A56)/2))</f>
        <v>C</v>
      </c>
      <c r="D123" s="33">
        <f>IF(MOD(ROW($A56),2),-1,1)*REPLACE(INDEX(OTS!$B:$B,1+ROW($A56)/2),1,1,"")</f>
        <v>1</v>
      </c>
      <c r="E123" s="33">
        <f>IFERROR(1/(1/INDEX(OTS!$C:$C,1+ROW($A56)/2)),"")</f>
        <v>7487.0000000000009</v>
      </c>
      <c r="F123" s="33">
        <f>IFERROR(1/(1/IF(MOD(ROW($A56),2),INDEX(OTS!$E:$E,1+ROW($A56)/2),INDEX(OTS!$D:$D,1+ROW($A56)/2))),"")</f>
        <v>8029</v>
      </c>
      <c r="G123" s="33">
        <f t="shared" si="31"/>
        <v>542</v>
      </c>
      <c r="H123" s="33">
        <f t="shared" si="33"/>
        <v>-9.2999999999999545</v>
      </c>
      <c r="I123" s="33">
        <f t="shared" si="32"/>
        <v>0.5</v>
      </c>
      <c r="J123" s="33">
        <f t="shared" si="30"/>
        <v>-9.7999999999999545</v>
      </c>
    </row>
    <row r="124" spans="1:10" ht="15" customHeight="1" x14ac:dyDescent="0.25">
      <c r="A124" s="33" t="str">
        <f>LEFT(INDEX(OTS!$A:$A,1+ROW($A57)/2))</f>
        <v>c</v>
      </c>
      <c r="B124" s="33">
        <f>IF(MOD(ROW($A57),2),-1,1)*REPLACE(INDEX(OTS!$A:$A,1+ROW($A57)/2),1,1,"")</f>
        <v>-4</v>
      </c>
      <c r="C124" s="33" t="str">
        <f>LEFT(INDEX(OTS!$B:$B,1+ROW($A57)/2))</f>
        <v>C</v>
      </c>
      <c r="D124" s="33">
        <f>IF(MOD(ROW($A57),2),-1,1)*REPLACE(INDEX(OTS!$B:$B,1+ROW($A57)/2),1,1,"")</f>
        <v>-1</v>
      </c>
      <c r="E124" s="33">
        <f>IFERROR(1/(1/INDEX(OTS!$C:$C,1+ROW($A57)/2)),"")</f>
        <v>7487.0000000000009</v>
      </c>
      <c r="F124" s="33">
        <f>IFERROR(1/(1/IF(MOD(ROW($A57),2),INDEX(OTS!$E:$E,1+ROW($A57)/2),INDEX(OTS!$D:$D,1+ROW($A57)/2))),"")</f>
        <v>8036.9999999999991</v>
      </c>
      <c r="G124" s="33">
        <f t="shared" si="31"/>
        <v>550</v>
      </c>
      <c r="H124" s="33">
        <f t="shared" si="33"/>
        <v>-1.2999999999999545</v>
      </c>
      <c r="I124" s="33">
        <f t="shared" si="32"/>
        <v>0.2</v>
      </c>
      <c r="J124" s="33">
        <f t="shared" si="30"/>
        <v>-1.4999999999999545</v>
      </c>
    </row>
    <row r="125" spans="1:10" ht="15" customHeight="1" x14ac:dyDescent="0.25">
      <c r="A125" s="33" t="str">
        <f>LEFT(INDEX(OTS!$A:$A,1+ROW($A58)/2))</f>
        <v>c</v>
      </c>
      <c r="B125" s="33">
        <f>IF(MOD(ROW($A58),2),-1,1)*REPLACE(INDEX(OTS!$A:$A,1+ROW($A58)/2),1,1,"")</f>
        <v>5</v>
      </c>
      <c r="C125" s="33" t="str">
        <f>LEFT(INDEX(OTS!$B:$B,1+ROW($A58)/2))</f>
        <v>C</v>
      </c>
      <c r="D125" s="33">
        <f>IF(MOD(ROW($A58),2),-1,1)*REPLACE(INDEX(OTS!$B:$B,1+ROW($A58)/2),1,1,"")</f>
        <v>2</v>
      </c>
      <c r="E125" s="33">
        <f>IFERROR(1/(1/INDEX(OTS!$C:$C,1+ROW($A58)/2)),"")</f>
        <v>7533</v>
      </c>
      <c r="F125" s="33">
        <f>IFERROR(1/(1/IF(MOD(ROW($A58),2),INDEX(OTS!$E:$E,1+ROW($A58)/2),INDEX(OTS!$D:$D,1+ROW($A58)/2))),"")</f>
        <v>8073</v>
      </c>
      <c r="G125" s="33">
        <f t="shared" si="31"/>
        <v>540</v>
      </c>
      <c r="H125" s="33">
        <f t="shared" si="33"/>
        <v>-11.299999999999955</v>
      </c>
      <c r="I125" s="33">
        <f t="shared" si="32"/>
        <v>-2.8</v>
      </c>
      <c r="J125" s="33">
        <f t="shared" si="30"/>
        <v>-8.4999999999999538</v>
      </c>
    </row>
    <row r="126" spans="1:10" ht="15" customHeight="1" x14ac:dyDescent="0.25">
      <c r="A126" s="33" t="str">
        <f>LEFT(INDEX(OTS!$A:$A,1+ROW($A59)/2))</f>
        <v>c</v>
      </c>
      <c r="B126" s="33">
        <f>IF(MOD(ROW($A59),2),-1,1)*REPLACE(INDEX(OTS!$A:$A,1+ROW($A59)/2),1,1,"")</f>
        <v>-5</v>
      </c>
      <c r="C126" s="33" t="str">
        <f>LEFT(INDEX(OTS!$B:$B,1+ROW($A59)/2))</f>
        <v>C</v>
      </c>
      <c r="D126" s="33">
        <f>IF(MOD(ROW($A59),2),-1,1)*REPLACE(INDEX(OTS!$B:$B,1+ROW($A59)/2),1,1,"")</f>
        <v>-2</v>
      </c>
      <c r="E126" s="33">
        <f>IFERROR(1/(1/INDEX(OTS!$C:$C,1+ROW($A59)/2)),"")</f>
        <v>7533</v>
      </c>
      <c r="F126" s="33">
        <f>IFERROR(1/(1/IF(MOD(ROW($A59),2),INDEX(OTS!$E:$E,1+ROW($A59)/2),INDEX(OTS!$D:$D,1+ROW($A59)/2))),"")</f>
        <v>8082</v>
      </c>
      <c r="G126" s="33">
        <f t="shared" si="31"/>
        <v>549</v>
      </c>
      <c r="H126" s="33">
        <f t="shared" si="33"/>
        <v>-2.2999999999999545</v>
      </c>
      <c r="I126" s="33">
        <f t="shared" si="32"/>
        <v>-2.5</v>
      </c>
      <c r="J126" s="33">
        <f t="shared" si="30"/>
        <v>0.20000000000004547</v>
      </c>
    </row>
    <row r="127" spans="1:10" ht="15" customHeight="1" x14ac:dyDescent="0.25">
      <c r="A127" s="33" t="str">
        <f>LEFT(INDEX(OTS!$A:$A,1+ROW($A60)/2))</f>
        <v>c</v>
      </c>
      <c r="B127" s="33">
        <f>IF(MOD(ROW($A60),2),-1,1)*REPLACE(INDEX(OTS!$A:$A,1+ROW($A60)/2),1,1,"")</f>
        <v>6</v>
      </c>
      <c r="C127" s="33" t="str">
        <f>LEFT(INDEX(OTS!$B:$B,1+ROW($A60)/2))</f>
        <v>C</v>
      </c>
      <c r="D127" s="33">
        <f>IF(MOD(ROW($A60),2),-1,1)*REPLACE(INDEX(OTS!$B:$B,1+ROW($A60)/2),1,1,"")</f>
        <v>2</v>
      </c>
      <c r="E127" s="33">
        <f>IFERROR(1/(1/INDEX(OTS!$C:$C,1+ROW($A60)/2)),"")</f>
        <v>7484.0000000000009</v>
      </c>
      <c r="F127" s="33">
        <f>IFERROR(1/(1/IF(MOD(ROW($A60),2),INDEX(OTS!$E:$E,1+ROW($A60)/2),INDEX(OTS!$D:$D,1+ROW($A60)/2))),"")</f>
        <v>8042</v>
      </c>
      <c r="G127" s="33">
        <f t="shared" si="31"/>
        <v>558</v>
      </c>
      <c r="H127" s="33">
        <f t="shared" si="33"/>
        <v>6.7000000000000455</v>
      </c>
      <c r="I127" s="33">
        <f t="shared" si="32"/>
        <v>-2.8</v>
      </c>
      <c r="J127" s="33">
        <f t="shared" si="30"/>
        <v>9.5000000000000462</v>
      </c>
    </row>
    <row r="128" spans="1:10" ht="15" customHeight="1" x14ac:dyDescent="0.25">
      <c r="A128" s="33" t="str">
        <f>LEFT(INDEX(OTS!$A:$A,1+ROW($A61)/2))</f>
        <v>c</v>
      </c>
      <c r="B128" s="33">
        <f>IF(MOD(ROW($A61),2),-1,1)*REPLACE(INDEX(OTS!$A:$A,1+ROW($A61)/2),1,1,"")</f>
        <v>-6</v>
      </c>
      <c r="C128" s="33" t="str">
        <f>LEFT(INDEX(OTS!$B:$B,1+ROW($A61)/2))</f>
        <v>C</v>
      </c>
      <c r="D128" s="33">
        <f>IF(MOD(ROW($A61),2),-1,1)*REPLACE(INDEX(OTS!$B:$B,1+ROW($A61)/2),1,1,"")</f>
        <v>-2</v>
      </c>
      <c r="E128" s="33">
        <f>IFERROR(1/(1/INDEX(OTS!$C:$C,1+ROW($A61)/2)),"")</f>
        <v>7484.0000000000009</v>
      </c>
      <c r="F128" s="33">
        <f>IFERROR(1/(1/IF(MOD(ROW($A61),2),INDEX(OTS!$E:$E,1+ROW($A61)/2),INDEX(OTS!$D:$D,1+ROW($A61)/2))),"")</f>
        <v>8024.0000000000009</v>
      </c>
      <c r="G128" s="33">
        <f t="shared" si="31"/>
        <v>540</v>
      </c>
      <c r="H128" s="33">
        <f t="shared" si="33"/>
        <v>-11.299999999999955</v>
      </c>
      <c r="I128" s="33">
        <f t="shared" si="32"/>
        <v>-2.5</v>
      </c>
      <c r="J128" s="33">
        <f t="shared" si="30"/>
        <v>-8.7999999999999545</v>
      </c>
    </row>
    <row r="129" spans="1:10" ht="15" customHeight="1" x14ac:dyDescent="0.25">
      <c r="A129" s="33" t="str">
        <f>LEFT(INDEX(OTS!$A:$A,1+ROW($A62)/2))</f>
        <v>c</v>
      </c>
      <c r="B129" s="33">
        <f>IF(MOD(ROW($A62),2),-1,1)*REPLACE(INDEX(OTS!$A:$A,1+ROW($A62)/2),1,1,"")</f>
        <v>7</v>
      </c>
      <c r="C129" s="33" t="str">
        <f>LEFT(INDEX(OTS!$B:$B,1+ROW($A62)/2))</f>
        <v>C</v>
      </c>
      <c r="D129" s="33">
        <f>IF(MOD(ROW($A62),2),-1,1)*REPLACE(INDEX(OTS!$B:$B,1+ROW($A62)/2),1,1,"")</f>
        <v>2</v>
      </c>
      <c r="E129" s="33">
        <f>IFERROR(1/(1/INDEX(OTS!$C:$C,1+ROW($A62)/2)),"")</f>
        <v>7336</v>
      </c>
      <c r="F129" s="33">
        <f>IFERROR(1/(1/IF(MOD(ROW($A62),2),INDEX(OTS!$E:$E,1+ROW($A62)/2),INDEX(OTS!$D:$D,1+ROW($A62)/2))),"")</f>
        <v>7877.9999999999991</v>
      </c>
      <c r="G129" s="33">
        <f t="shared" si="31"/>
        <v>542</v>
      </c>
      <c r="H129" s="33">
        <f t="shared" si="33"/>
        <v>-9.2999999999999545</v>
      </c>
      <c r="I129" s="33">
        <f t="shared" si="32"/>
        <v>-2.8</v>
      </c>
      <c r="J129" s="33">
        <f t="shared" si="30"/>
        <v>-6.4999999999999547</v>
      </c>
    </row>
    <row r="130" spans="1:10" ht="15" customHeight="1" x14ac:dyDescent="0.25">
      <c r="A130" s="33" t="str">
        <f>LEFT(INDEX(OTS!$A:$A,1+ROW($A63)/2))</f>
        <v>c</v>
      </c>
      <c r="B130" s="33">
        <f>IF(MOD(ROW($A63),2),-1,1)*REPLACE(INDEX(OTS!$A:$A,1+ROW($A63)/2),1,1,"")</f>
        <v>-7</v>
      </c>
      <c r="C130" s="33" t="str">
        <f>LEFT(INDEX(OTS!$B:$B,1+ROW($A63)/2))</f>
        <v>C</v>
      </c>
      <c r="D130" s="33">
        <f>IF(MOD(ROW($A63),2),-1,1)*REPLACE(INDEX(OTS!$B:$B,1+ROW($A63)/2),1,1,"")</f>
        <v>-2</v>
      </c>
      <c r="E130" s="33">
        <f>IFERROR(1/(1/INDEX(OTS!$C:$C,1+ROW($A63)/2)),"")</f>
        <v>7336</v>
      </c>
      <c r="F130" s="33">
        <f>IFERROR(1/(1/IF(MOD(ROW($A63),2),INDEX(OTS!$E:$E,1+ROW($A63)/2),INDEX(OTS!$D:$D,1+ROW($A63)/2))),"")</f>
        <v>7893</v>
      </c>
      <c r="G130" s="33">
        <f t="shared" si="31"/>
        <v>557</v>
      </c>
      <c r="H130" s="33">
        <f t="shared" si="33"/>
        <v>5.7000000000000455</v>
      </c>
      <c r="I130" s="33">
        <f t="shared" si="32"/>
        <v>-2.5</v>
      </c>
      <c r="J130" s="33">
        <f t="shared" si="30"/>
        <v>8.2000000000000455</v>
      </c>
    </row>
    <row r="131" spans="1:10" ht="15" customHeight="1" x14ac:dyDescent="0.25">
      <c r="A131" s="33" t="str">
        <f>LEFT(INDEX(OTS!$A:$A,1+ROW($A64)/2))</f>
        <v>c</v>
      </c>
      <c r="B131" s="33">
        <f>IF(MOD(ROW($A64),2),-1,1)*REPLACE(INDEX(OTS!$A:$A,1+ROW($A64)/2),1,1,"")</f>
        <v>8</v>
      </c>
      <c r="C131" s="33" t="str">
        <f>LEFT(INDEX(OTS!$B:$B,1+ROW($A64)/2))</f>
        <v>C</v>
      </c>
      <c r="D131" s="33">
        <f>IF(MOD(ROW($A64),2),-1,1)*REPLACE(INDEX(OTS!$B:$B,1+ROW($A64)/2),1,1,"")</f>
        <v>2</v>
      </c>
      <c r="E131" s="33">
        <f>IFERROR(1/(1/INDEX(OTS!$C:$C,1+ROW($A64)/2)),"")</f>
        <v>7386.9999999999991</v>
      </c>
      <c r="F131" s="33">
        <f>IFERROR(1/(1/IF(MOD(ROW($A64),2),INDEX(OTS!$E:$E,1+ROW($A64)/2),INDEX(OTS!$D:$D,1+ROW($A64)/2))),"")</f>
        <v>7941.0000000000009</v>
      </c>
      <c r="G131" s="33">
        <f t="shared" si="31"/>
        <v>554</v>
      </c>
      <c r="H131" s="33">
        <f t="shared" si="33"/>
        <v>2.7000000000000455</v>
      </c>
      <c r="I131" s="33">
        <f t="shared" si="32"/>
        <v>-2.8</v>
      </c>
      <c r="J131" s="33">
        <f t="shared" si="30"/>
        <v>5.5000000000000453</v>
      </c>
    </row>
    <row r="132" spans="1:10" ht="15" customHeight="1" x14ac:dyDescent="0.25">
      <c r="A132" s="33" t="str">
        <f>LEFT(INDEX(OTS!$A:$A,1+ROW($A65)/2))</f>
        <v>c</v>
      </c>
      <c r="B132" s="33">
        <f>IF(MOD(ROW($A65),2),-1,1)*REPLACE(INDEX(OTS!$A:$A,1+ROW($A65)/2),1,1,"")</f>
        <v>-8</v>
      </c>
      <c r="C132" s="33" t="str">
        <f>LEFT(INDEX(OTS!$B:$B,1+ROW($A65)/2))</f>
        <v>C</v>
      </c>
      <c r="D132" s="33">
        <f>IF(MOD(ROW($A65),2),-1,1)*REPLACE(INDEX(OTS!$B:$B,1+ROW($A65)/2),1,1,"")</f>
        <v>-2</v>
      </c>
      <c r="E132" s="33">
        <f>IFERROR(1/(1/INDEX(OTS!$C:$C,1+ROW($A65)/2)),"")</f>
        <v>7386.9999999999991</v>
      </c>
      <c r="F132" s="33">
        <f>IFERROR(1/(1/IF(MOD(ROW($A65),2),INDEX(OTS!$E:$E,1+ROW($A65)/2),INDEX(OTS!$D:$D,1+ROW($A65)/2))),"")</f>
        <v>7936</v>
      </c>
      <c r="G132" s="33">
        <f t="shared" si="31"/>
        <v>549</v>
      </c>
      <c r="H132" s="33">
        <f t="shared" si="33"/>
        <v>-2.2999999999999545</v>
      </c>
      <c r="I132" s="33">
        <f t="shared" si="32"/>
        <v>-2.5</v>
      </c>
      <c r="J132" s="33">
        <f t="shared" si="30"/>
        <v>0.20000000000004547</v>
      </c>
    </row>
    <row r="133" spans="1:10" ht="15" customHeight="1" x14ac:dyDescent="0.25">
      <c r="A133" s="33" t="str">
        <f>LEFT(INDEX(OTS!$A:$A,1+ROW($A66)/2))</f>
        <v>c</v>
      </c>
      <c r="B133" s="33">
        <f>IF(MOD(ROW($A66),2),-1,1)*REPLACE(INDEX(OTS!$A:$A,1+ROW($A66)/2),1,1,"")</f>
        <v>9</v>
      </c>
      <c r="C133" s="33" t="str">
        <f>LEFT(INDEX(OTS!$B:$B,1+ROW($A66)/2))</f>
        <v>C</v>
      </c>
      <c r="D133" s="33">
        <f>IF(MOD(ROW($A66),2),-1,1)*REPLACE(INDEX(OTS!$B:$B,1+ROW($A66)/2),1,1,"")</f>
        <v>3</v>
      </c>
      <c r="E133" s="33">
        <f>IFERROR(1/(1/INDEX(OTS!$C:$C,1+ROW($A66)/2)),"")</f>
        <v>7432.9999999999991</v>
      </c>
      <c r="F133" s="33">
        <f>IFERROR(1/(1/IF(MOD(ROW($A66),2),INDEX(OTS!$E:$E,1+ROW($A66)/2),INDEX(OTS!$D:$D,1+ROW($A66)/2))),"")</f>
        <v>7992</v>
      </c>
      <c r="G133" s="33">
        <f t="shared" si="31"/>
        <v>559</v>
      </c>
      <c r="H133" s="33">
        <f t="shared" si="33"/>
        <v>7.7000000000000455</v>
      </c>
      <c r="I133" s="33">
        <f t="shared" si="32"/>
        <v>0.8</v>
      </c>
      <c r="J133" s="33">
        <f t="shared" ref="J133:J196" si="34">IFERROR($H133-$I133,"")</f>
        <v>6.9000000000000457</v>
      </c>
    </row>
    <row r="134" spans="1:10" ht="15" customHeight="1" x14ac:dyDescent="0.25">
      <c r="A134" s="33" t="str">
        <f>LEFT(INDEX(OTS!$A:$A,1+ROW($A67)/2))</f>
        <v>c</v>
      </c>
      <c r="B134" s="33">
        <f>IF(MOD(ROW($A67),2),-1,1)*REPLACE(INDEX(OTS!$A:$A,1+ROW($A67)/2),1,1,"")</f>
        <v>-9</v>
      </c>
      <c r="C134" s="33" t="str">
        <f>LEFT(INDEX(OTS!$B:$B,1+ROW($A67)/2))</f>
        <v>C</v>
      </c>
      <c r="D134" s="33">
        <f>IF(MOD(ROW($A67),2),-1,1)*REPLACE(INDEX(OTS!$B:$B,1+ROW($A67)/2),1,1,"")</f>
        <v>-3</v>
      </c>
      <c r="E134" s="33">
        <f>IFERROR(1/(1/INDEX(OTS!$C:$C,1+ROW($A67)/2)),"")</f>
        <v>7432.9999999999991</v>
      </c>
      <c r="F134" s="33">
        <f>IFERROR(1/(1/IF(MOD(ROW($A67),2),INDEX(OTS!$E:$E,1+ROW($A67)/2),INDEX(OTS!$D:$D,1+ROW($A67)/2))),"")</f>
        <v>7985</v>
      </c>
      <c r="G134" s="33">
        <f t="shared" ref="G134:G197" si="35">IF(ISNUMBER($F134),ROUND($F134-$E134,1),"")</f>
        <v>552</v>
      </c>
      <c r="H134" s="33">
        <f t="shared" si="33"/>
        <v>0.70000000000004547</v>
      </c>
      <c r="I134" s="33">
        <f t="shared" ref="I134:I197" si="36">IF(ISNUMBER($F134),ROUND(AVERAGEIFS($H:$H,$C:$C,$C134,$D:$D,$D134),1),"")</f>
        <v>-0.2</v>
      </c>
      <c r="J134" s="33">
        <f t="shared" si="34"/>
        <v>0.90000000000004543</v>
      </c>
    </row>
    <row r="135" spans="1:10" ht="15" customHeight="1" x14ac:dyDescent="0.25">
      <c r="A135" s="33" t="str">
        <f>LEFT(INDEX(OTS!$A:$A,1+ROW($A68)/2))</f>
        <v>c</v>
      </c>
      <c r="B135" s="33">
        <f>IF(MOD(ROW($A68),2),-1,1)*REPLACE(INDEX(OTS!$A:$A,1+ROW($A68)/2),1,1,"")</f>
        <v>10</v>
      </c>
      <c r="C135" s="33" t="str">
        <f>LEFT(INDEX(OTS!$B:$B,1+ROW($A68)/2))</f>
        <v>C</v>
      </c>
      <c r="D135" s="33">
        <f>IF(MOD(ROW($A68),2),-1,1)*REPLACE(INDEX(OTS!$B:$B,1+ROW($A68)/2),1,1,"")</f>
        <v>3</v>
      </c>
      <c r="E135" s="33">
        <f>IFERROR(1/(1/INDEX(OTS!$C:$C,1+ROW($A68)/2)),"")</f>
        <v>7384</v>
      </c>
      <c r="F135" s="33">
        <f>IFERROR(1/(1/IF(MOD(ROW($A68),2),INDEX(OTS!$E:$E,1+ROW($A68)/2),INDEX(OTS!$D:$D,1+ROW($A68)/2))),"")</f>
        <v>7930</v>
      </c>
      <c r="G135" s="33">
        <f t="shared" si="35"/>
        <v>546</v>
      </c>
      <c r="H135" s="33">
        <f t="shared" si="33"/>
        <v>-5.2999999999999545</v>
      </c>
      <c r="I135" s="33">
        <f t="shared" si="36"/>
        <v>0.8</v>
      </c>
      <c r="J135" s="33">
        <f t="shared" si="34"/>
        <v>-6.0999999999999543</v>
      </c>
    </row>
    <row r="136" spans="1:10" ht="15" customHeight="1" x14ac:dyDescent="0.25">
      <c r="A136" s="33" t="str">
        <f>LEFT(INDEX(OTS!$A:$A,1+ROW($A69)/2))</f>
        <v>c</v>
      </c>
      <c r="B136" s="33">
        <f>IF(MOD(ROW($A69),2),-1,1)*REPLACE(INDEX(OTS!$A:$A,1+ROW($A69)/2),1,1,"")</f>
        <v>-10</v>
      </c>
      <c r="C136" s="33" t="str">
        <f>LEFT(INDEX(OTS!$B:$B,1+ROW($A69)/2))</f>
        <v>C</v>
      </c>
      <c r="D136" s="33">
        <f>IF(MOD(ROW($A69),2),-1,1)*REPLACE(INDEX(OTS!$B:$B,1+ROW($A69)/2),1,1,"")</f>
        <v>-3</v>
      </c>
      <c r="E136" s="33">
        <f>IFERROR(1/(1/INDEX(OTS!$C:$C,1+ROW($A69)/2)),"")</f>
        <v>7384</v>
      </c>
      <c r="F136" s="33">
        <f>IFERROR(1/(1/IF(MOD(ROW($A69),2),INDEX(OTS!$E:$E,1+ROW($A69)/2),INDEX(OTS!$D:$D,1+ROW($A69)/2))),"")</f>
        <v>7937.9999999999991</v>
      </c>
      <c r="G136" s="33">
        <f t="shared" si="35"/>
        <v>554</v>
      </c>
      <c r="H136" s="33">
        <f t="shared" si="33"/>
        <v>2.7000000000000455</v>
      </c>
      <c r="I136" s="33">
        <f t="shared" si="36"/>
        <v>-0.2</v>
      </c>
      <c r="J136" s="33">
        <f t="shared" si="34"/>
        <v>2.9000000000000457</v>
      </c>
    </row>
    <row r="137" spans="1:10" ht="15" customHeight="1" x14ac:dyDescent="0.25">
      <c r="A137" s="33" t="str">
        <f>LEFT(INDEX(OTS!$A:$A,1+ROW($A70)/2))</f>
        <v>c</v>
      </c>
      <c r="B137" s="33">
        <f>IF(MOD(ROW($A70),2),-1,1)*REPLACE(INDEX(OTS!$A:$A,1+ROW($A70)/2),1,1,"")</f>
        <v>11</v>
      </c>
      <c r="C137" s="33" t="str">
        <f>LEFT(INDEX(OTS!$B:$B,1+ROW($A70)/2))</f>
        <v>C</v>
      </c>
      <c r="D137" s="33">
        <f>IF(MOD(ROW($A70),2),-1,1)*REPLACE(INDEX(OTS!$B:$B,1+ROW($A70)/2),1,1,"")</f>
        <v>3</v>
      </c>
      <c r="E137" s="33">
        <f>IFERROR(1/(1/INDEX(OTS!$C:$C,1+ROW($A70)/2)),"")</f>
        <v>7236</v>
      </c>
      <c r="F137" s="33">
        <f>IFERROR(1/(1/IF(MOD(ROW($A70),2),INDEX(OTS!$E:$E,1+ROW($A70)/2),INDEX(OTS!$D:$D,1+ROW($A70)/2))),"")</f>
        <v>7775.9999999999991</v>
      </c>
      <c r="G137" s="33">
        <f t="shared" si="35"/>
        <v>540</v>
      </c>
      <c r="H137" s="33">
        <f t="shared" si="33"/>
        <v>-11.299999999999955</v>
      </c>
      <c r="I137" s="33">
        <f t="shared" si="36"/>
        <v>0.8</v>
      </c>
      <c r="J137" s="33">
        <f t="shared" si="34"/>
        <v>-12.099999999999955</v>
      </c>
    </row>
    <row r="138" spans="1:10" ht="15" customHeight="1" x14ac:dyDescent="0.25">
      <c r="A138" s="33" t="str">
        <f>LEFT(INDEX(OTS!$A:$A,1+ROW($A71)/2))</f>
        <v>c</v>
      </c>
      <c r="B138" s="33">
        <f>IF(MOD(ROW($A71),2),-1,1)*REPLACE(INDEX(OTS!$A:$A,1+ROW($A71)/2),1,1,"")</f>
        <v>-11</v>
      </c>
      <c r="C138" s="33" t="str">
        <f>LEFT(INDEX(OTS!$B:$B,1+ROW($A71)/2))</f>
        <v>C</v>
      </c>
      <c r="D138" s="33">
        <f>IF(MOD(ROW($A71),2),-1,1)*REPLACE(INDEX(OTS!$B:$B,1+ROW($A71)/2),1,1,"")</f>
        <v>-3</v>
      </c>
      <c r="E138" s="33">
        <f>IFERROR(1/(1/INDEX(OTS!$C:$C,1+ROW($A71)/2)),"")</f>
        <v>7236</v>
      </c>
      <c r="F138" s="33">
        <f>IFERROR(1/(1/IF(MOD(ROW($A71),2),INDEX(OTS!$E:$E,1+ROW($A71)/2),INDEX(OTS!$D:$D,1+ROW($A71)/2))),"")</f>
        <v>7794</v>
      </c>
      <c r="G138" s="33">
        <f t="shared" si="35"/>
        <v>558</v>
      </c>
      <c r="H138" s="33">
        <f t="shared" si="33"/>
        <v>6.7000000000000455</v>
      </c>
      <c r="I138" s="33">
        <f t="shared" si="36"/>
        <v>-0.2</v>
      </c>
      <c r="J138" s="33">
        <f t="shared" si="34"/>
        <v>6.9000000000000457</v>
      </c>
    </row>
    <row r="139" spans="1:10" ht="15" customHeight="1" x14ac:dyDescent="0.25">
      <c r="A139" s="33" t="str">
        <f>LEFT(INDEX(OTS!$A:$A,1+ROW($A72)/2))</f>
        <v>c</v>
      </c>
      <c r="B139" s="33">
        <f>IF(MOD(ROW($A72),2),-1,1)*REPLACE(INDEX(OTS!$A:$A,1+ROW($A72)/2),1,1,"")</f>
        <v>12</v>
      </c>
      <c r="C139" s="33" t="str">
        <f>LEFT(INDEX(OTS!$B:$B,1+ROW($A72)/2))</f>
        <v>C</v>
      </c>
      <c r="D139" s="33">
        <f>IF(MOD(ROW($A72),2),-1,1)*REPLACE(INDEX(OTS!$B:$B,1+ROW($A72)/2),1,1,"")</f>
        <v>3</v>
      </c>
      <c r="E139" s="33">
        <f>IFERROR(1/(1/INDEX(OTS!$C:$C,1+ROW($A72)/2)),"")</f>
        <v>7287</v>
      </c>
      <c r="F139" s="33">
        <f>IFERROR(1/(1/IF(MOD(ROW($A72),2),INDEX(OTS!$E:$E,1+ROW($A72)/2),INDEX(OTS!$D:$D,1+ROW($A72)/2))),"")</f>
        <v>7835</v>
      </c>
      <c r="G139" s="33">
        <f t="shared" si="35"/>
        <v>548</v>
      </c>
      <c r="H139" s="33">
        <f t="shared" si="33"/>
        <v>-3.2999999999999545</v>
      </c>
      <c r="I139" s="33">
        <f t="shared" si="36"/>
        <v>0.8</v>
      </c>
      <c r="J139" s="33">
        <f t="shared" si="34"/>
        <v>-4.0999999999999543</v>
      </c>
    </row>
    <row r="140" spans="1:10" ht="15" customHeight="1" x14ac:dyDescent="0.25">
      <c r="A140" s="33" t="str">
        <f>LEFT(INDEX(OTS!$A:$A,1+ROW($A73)/2))</f>
        <v>c</v>
      </c>
      <c r="B140" s="33">
        <f>IF(MOD(ROW($A73),2),-1,1)*REPLACE(INDEX(OTS!$A:$A,1+ROW($A73)/2),1,1,"")</f>
        <v>-12</v>
      </c>
      <c r="C140" s="33" t="str">
        <f>LEFT(INDEX(OTS!$B:$B,1+ROW($A73)/2))</f>
        <v>C</v>
      </c>
      <c r="D140" s="33">
        <f>IF(MOD(ROW($A73),2),-1,1)*REPLACE(INDEX(OTS!$B:$B,1+ROW($A73)/2),1,1,"")</f>
        <v>-3</v>
      </c>
      <c r="E140" s="33">
        <f>IFERROR(1/(1/INDEX(OTS!$C:$C,1+ROW($A73)/2)),"")</f>
        <v>7287</v>
      </c>
      <c r="F140" s="33">
        <f>IFERROR(1/(1/IF(MOD(ROW($A73),2),INDEX(OTS!$E:$E,1+ROW($A73)/2),INDEX(OTS!$D:$D,1+ROW($A73)/2))),"")</f>
        <v>7833.9999999999991</v>
      </c>
      <c r="G140" s="33">
        <f t="shared" si="35"/>
        <v>547</v>
      </c>
      <c r="H140" s="33">
        <f t="shared" si="33"/>
        <v>-4.2999999999999545</v>
      </c>
      <c r="I140" s="33">
        <f t="shared" si="36"/>
        <v>-0.2</v>
      </c>
      <c r="J140" s="33">
        <f t="shared" si="34"/>
        <v>-4.0999999999999543</v>
      </c>
    </row>
    <row r="141" spans="1:10" ht="15" customHeight="1" x14ac:dyDescent="0.25">
      <c r="A141" s="33" t="str">
        <f>LEFT(INDEX(OTS!$A:$A,1+ROW($A74)/2))</f>
        <v>d</v>
      </c>
      <c r="B141" s="33">
        <f>IF(MOD(ROW($A74),2),-1,1)*REPLACE(INDEX(OTS!$A:$A,1+ROW($A74)/2),1,1,"")</f>
        <v>1</v>
      </c>
      <c r="C141" s="33" t="str">
        <f>LEFT(INDEX(OTS!$B:$B,1+ROW($A74)/2))</f>
        <v>D</v>
      </c>
      <c r="D141" s="33">
        <f>IF(MOD(ROW($A74),2),-1,1)*REPLACE(INDEX(OTS!$B:$B,1+ROW($A74)/2),1,1,"")</f>
        <v>1</v>
      </c>
      <c r="E141" s="33">
        <f>IFERROR(1/(1/INDEX(OTS!$C:$C,1+ROW($A74)/2)),"")</f>
        <v>7743</v>
      </c>
      <c r="F141" s="33">
        <f>IFERROR(1/(1/IF(MOD(ROW($A74),2),INDEX(OTS!$E:$E,1+ROW($A74)/2),INDEX(OTS!$D:$D,1+ROW($A74)/2))),"")</f>
        <v>8302</v>
      </c>
      <c r="G141" s="33">
        <f t="shared" si="35"/>
        <v>559</v>
      </c>
      <c r="H141" s="33">
        <f t="shared" si="33"/>
        <v>7.7000000000000455</v>
      </c>
      <c r="I141" s="33">
        <f t="shared" si="36"/>
        <v>4.2</v>
      </c>
      <c r="J141" s="33">
        <f t="shared" si="34"/>
        <v>3.5000000000000453</v>
      </c>
    </row>
    <row r="142" spans="1:10" ht="15" customHeight="1" x14ac:dyDescent="0.25">
      <c r="A142" s="33" t="str">
        <f>LEFT(INDEX(OTS!$A:$A,1+ROW($A75)/2))</f>
        <v>d</v>
      </c>
      <c r="B142" s="33">
        <f>IF(MOD(ROW($A75),2),-1,1)*REPLACE(INDEX(OTS!$A:$A,1+ROW($A75)/2),1,1,"")</f>
        <v>-1</v>
      </c>
      <c r="C142" s="33" t="str">
        <f>LEFT(INDEX(OTS!$B:$B,1+ROW($A75)/2))</f>
        <v>D</v>
      </c>
      <c r="D142" s="33">
        <f>IF(MOD(ROW($A75),2),-1,1)*REPLACE(INDEX(OTS!$B:$B,1+ROW($A75)/2),1,1,"")</f>
        <v>-1</v>
      </c>
      <c r="E142" s="33">
        <f>IFERROR(1/(1/INDEX(OTS!$C:$C,1+ROW($A75)/2)),"")</f>
        <v>7743</v>
      </c>
      <c r="F142" s="33">
        <f>IFERROR(1/(1/IF(MOD(ROW($A75),2),INDEX(OTS!$E:$E,1+ROW($A75)/2),INDEX(OTS!$D:$D,1+ROW($A75)/2))),"")</f>
        <v>8293</v>
      </c>
      <c r="G142" s="33">
        <f t="shared" si="35"/>
        <v>550</v>
      </c>
      <c r="H142" s="33">
        <f t="shared" si="33"/>
        <v>-1.2999999999999545</v>
      </c>
      <c r="I142" s="33">
        <f t="shared" si="36"/>
        <v>1.2</v>
      </c>
      <c r="J142" s="33">
        <f t="shared" si="34"/>
        <v>-2.4999999999999547</v>
      </c>
    </row>
    <row r="143" spans="1:10" ht="15" customHeight="1" x14ac:dyDescent="0.25">
      <c r="A143" s="33" t="str">
        <f>LEFT(INDEX(OTS!$A:$A,1+ROW($A76)/2))</f>
        <v>d</v>
      </c>
      <c r="B143" s="33">
        <f>IF(MOD(ROW($A76),2),-1,1)*REPLACE(INDEX(OTS!$A:$A,1+ROW($A76)/2),1,1,"")</f>
        <v>2</v>
      </c>
      <c r="C143" s="33" t="str">
        <f>LEFT(INDEX(OTS!$B:$B,1+ROW($A76)/2))</f>
        <v>D</v>
      </c>
      <c r="D143" s="33">
        <f>IF(MOD(ROW($A76),2),-1,1)*REPLACE(INDEX(OTS!$B:$B,1+ROW($A76)/2),1,1,"")</f>
        <v>1</v>
      </c>
      <c r="E143" s="33">
        <f>IFERROR(1/(1/INDEX(OTS!$C:$C,1+ROW($A76)/2)),"")</f>
        <v>7694.0000000000009</v>
      </c>
      <c r="F143" s="33">
        <f>IFERROR(1/(1/IF(MOD(ROW($A76),2),INDEX(OTS!$E:$E,1+ROW($A76)/2),INDEX(OTS!$D:$D,1+ROW($A76)/2))),"")</f>
        <v>8253</v>
      </c>
      <c r="G143" s="33">
        <f t="shared" si="35"/>
        <v>559</v>
      </c>
      <c r="H143" s="33">
        <f t="shared" si="33"/>
        <v>7.7000000000000455</v>
      </c>
      <c r="I143" s="33">
        <f t="shared" si="36"/>
        <v>4.2</v>
      </c>
      <c r="J143" s="33">
        <f t="shared" si="34"/>
        <v>3.5000000000000453</v>
      </c>
    </row>
    <row r="144" spans="1:10" ht="15" customHeight="1" x14ac:dyDescent="0.25">
      <c r="A144" s="33" t="str">
        <f>LEFT(INDEX(OTS!$A:$A,1+ROW($A77)/2))</f>
        <v>d</v>
      </c>
      <c r="B144" s="33">
        <f>IF(MOD(ROW($A77),2),-1,1)*REPLACE(INDEX(OTS!$A:$A,1+ROW($A77)/2),1,1,"")</f>
        <v>-2</v>
      </c>
      <c r="C144" s="33" t="str">
        <f>LEFT(INDEX(OTS!$B:$B,1+ROW($A77)/2))</f>
        <v>D</v>
      </c>
      <c r="D144" s="33">
        <f>IF(MOD(ROW($A77),2),-1,1)*REPLACE(INDEX(OTS!$B:$B,1+ROW($A77)/2),1,1,"")</f>
        <v>-1</v>
      </c>
      <c r="E144" s="33">
        <f>IFERROR(1/(1/INDEX(OTS!$C:$C,1+ROW($A77)/2)),"")</f>
        <v>7694.0000000000009</v>
      </c>
      <c r="F144" s="33">
        <f>IFERROR(1/(1/IF(MOD(ROW($A77),2),INDEX(OTS!$E:$E,1+ROW($A77)/2),INDEX(OTS!$D:$D,1+ROW($A77)/2))),"")</f>
        <v>8234</v>
      </c>
      <c r="G144" s="33">
        <f t="shared" si="35"/>
        <v>540</v>
      </c>
      <c r="H144" s="33">
        <f t="shared" si="33"/>
        <v>-11.299999999999955</v>
      </c>
      <c r="I144" s="33">
        <f t="shared" si="36"/>
        <v>1.2</v>
      </c>
      <c r="J144" s="33">
        <f t="shared" si="34"/>
        <v>-12.499999999999954</v>
      </c>
    </row>
    <row r="145" spans="1:10" ht="15" customHeight="1" x14ac:dyDescent="0.25">
      <c r="A145" s="33" t="str">
        <f>LEFT(INDEX(OTS!$A:$A,1+ROW($A78)/2))</f>
        <v>d</v>
      </c>
      <c r="B145" s="33">
        <f>IF(MOD(ROW($A78),2),-1,1)*REPLACE(INDEX(OTS!$A:$A,1+ROW($A78)/2),1,1,"")</f>
        <v>3</v>
      </c>
      <c r="C145" s="33" t="str">
        <f>LEFT(INDEX(OTS!$B:$B,1+ROW($A78)/2))</f>
        <v>D</v>
      </c>
      <c r="D145" s="33">
        <f>IF(MOD(ROW($A78),2),-1,1)*REPLACE(INDEX(OTS!$B:$B,1+ROW($A78)/2),1,1,"")</f>
        <v>1</v>
      </c>
      <c r="E145" s="33">
        <f>IFERROR(1/(1/INDEX(OTS!$C:$C,1+ROW($A78)/2)),"")</f>
        <v>7546.0000000000009</v>
      </c>
      <c r="F145" s="33">
        <f>IFERROR(1/(1/IF(MOD(ROW($A78),2),INDEX(OTS!$E:$E,1+ROW($A78)/2),INDEX(OTS!$D:$D,1+ROW($A78)/2))),"")</f>
        <v>8098</v>
      </c>
      <c r="G145" s="33">
        <f t="shared" si="35"/>
        <v>552</v>
      </c>
      <c r="H145" s="33">
        <f t="shared" si="33"/>
        <v>0.70000000000004547</v>
      </c>
      <c r="I145" s="33">
        <f t="shared" si="36"/>
        <v>4.2</v>
      </c>
      <c r="J145" s="33">
        <f t="shared" si="34"/>
        <v>-3.4999999999999547</v>
      </c>
    </row>
    <row r="146" spans="1:10" ht="15" customHeight="1" x14ac:dyDescent="0.25">
      <c r="A146" s="33" t="str">
        <f>LEFT(INDEX(OTS!$A:$A,1+ROW($A79)/2))</f>
        <v>d</v>
      </c>
      <c r="B146" s="33">
        <f>IF(MOD(ROW($A79),2),-1,1)*REPLACE(INDEX(OTS!$A:$A,1+ROW($A79)/2),1,1,"")</f>
        <v>-3</v>
      </c>
      <c r="C146" s="33" t="str">
        <f>LEFT(INDEX(OTS!$B:$B,1+ROW($A79)/2))</f>
        <v>D</v>
      </c>
      <c r="D146" s="33">
        <f>IF(MOD(ROW($A79),2),-1,1)*REPLACE(INDEX(OTS!$B:$B,1+ROW($A79)/2),1,1,"")</f>
        <v>-1</v>
      </c>
      <c r="E146" s="33">
        <f>IFERROR(1/(1/INDEX(OTS!$C:$C,1+ROW($A79)/2)),"")</f>
        <v>7546.0000000000009</v>
      </c>
      <c r="F146" s="33">
        <f>IFERROR(1/(1/IF(MOD(ROW($A79),2),INDEX(OTS!$E:$E,1+ROW($A79)/2),INDEX(OTS!$D:$D,1+ROW($A79)/2))),"")</f>
        <v>8106</v>
      </c>
      <c r="G146" s="33">
        <f t="shared" si="35"/>
        <v>560</v>
      </c>
      <c r="H146" s="33">
        <f t="shared" si="33"/>
        <v>8.7000000000000455</v>
      </c>
      <c r="I146" s="33">
        <f t="shared" si="36"/>
        <v>1.2</v>
      </c>
      <c r="J146" s="33">
        <f t="shared" si="34"/>
        <v>7.5000000000000453</v>
      </c>
    </row>
    <row r="147" spans="1:10" ht="15" customHeight="1" x14ac:dyDescent="0.25">
      <c r="A147" s="33" t="str">
        <f>LEFT(INDEX(OTS!$A:$A,1+ROW($A80)/2))</f>
        <v>d</v>
      </c>
      <c r="B147" s="33">
        <f>IF(MOD(ROW($A80),2),-1,1)*REPLACE(INDEX(OTS!$A:$A,1+ROW($A80)/2),1,1,"")</f>
        <v>4</v>
      </c>
      <c r="C147" s="33" t="str">
        <f>LEFT(INDEX(OTS!$B:$B,1+ROW($A80)/2))</f>
        <v>D</v>
      </c>
      <c r="D147" s="33">
        <f>IF(MOD(ROW($A80),2),-1,1)*REPLACE(INDEX(OTS!$B:$B,1+ROW($A80)/2),1,1,"")</f>
        <v>1</v>
      </c>
      <c r="E147" s="33">
        <f>IFERROR(1/(1/INDEX(OTS!$C:$C,1+ROW($A80)/2)),"")</f>
        <v>7597.0000000000009</v>
      </c>
      <c r="F147" s="33">
        <f>IFERROR(1/(1/IF(MOD(ROW($A80),2),INDEX(OTS!$E:$E,1+ROW($A80)/2),INDEX(OTS!$D:$D,1+ROW($A80)/2))),"")</f>
        <v>8149</v>
      </c>
      <c r="G147" s="33">
        <f t="shared" si="35"/>
        <v>552</v>
      </c>
      <c r="H147" s="33">
        <f t="shared" si="33"/>
        <v>0.70000000000004547</v>
      </c>
      <c r="I147" s="33">
        <f t="shared" si="36"/>
        <v>4.2</v>
      </c>
      <c r="J147" s="33">
        <f t="shared" si="34"/>
        <v>-3.4999999999999547</v>
      </c>
    </row>
    <row r="148" spans="1:10" ht="15" customHeight="1" x14ac:dyDescent="0.25">
      <c r="A148" s="33" t="str">
        <f>LEFT(INDEX(OTS!$A:$A,1+ROW($A81)/2))</f>
        <v>d</v>
      </c>
      <c r="B148" s="33">
        <f>IF(MOD(ROW($A81),2),-1,1)*REPLACE(INDEX(OTS!$A:$A,1+ROW($A81)/2),1,1,"")</f>
        <v>-4</v>
      </c>
      <c r="C148" s="33" t="str">
        <f>LEFT(INDEX(OTS!$B:$B,1+ROW($A81)/2))</f>
        <v>D</v>
      </c>
      <c r="D148" s="33">
        <f>IF(MOD(ROW($A81),2),-1,1)*REPLACE(INDEX(OTS!$B:$B,1+ROW($A81)/2),1,1,"")</f>
        <v>-1</v>
      </c>
      <c r="E148" s="33">
        <f>IFERROR(1/(1/INDEX(OTS!$C:$C,1+ROW($A81)/2)),"")</f>
        <v>7597.0000000000009</v>
      </c>
      <c r="F148" s="33">
        <f>IFERROR(1/(1/IF(MOD(ROW($A81),2),INDEX(OTS!$E:$E,1+ROW($A81)/2),INDEX(OTS!$D:$D,1+ROW($A81)/2))),"")</f>
        <v>8157</v>
      </c>
      <c r="G148" s="33">
        <f t="shared" si="35"/>
        <v>560</v>
      </c>
      <c r="H148" s="33">
        <f t="shared" si="33"/>
        <v>8.7000000000000455</v>
      </c>
      <c r="I148" s="33">
        <f t="shared" si="36"/>
        <v>1.2</v>
      </c>
      <c r="J148" s="33">
        <f t="shared" si="34"/>
        <v>7.5000000000000453</v>
      </c>
    </row>
    <row r="149" spans="1:10" ht="15" customHeight="1" x14ac:dyDescent="0.25">
      <c r="A149" s="33" t="str">
        <f>LEFT(INDEX(OTS!$A:$A,1+ROW($A82)/2))</f>
        <v>d</v>
      </c>
      <c r="B149" s="33">
        <f>IF(MOD(ROW($A82),2),-1,1)*REPLACE(INDEX(OTS!$A:$A,1+ROW($A82)/2),1,1,"")</f>
        <v>5</v>
      </c>
      <c r="C149" s="33" t="str">
        <f>LEFT(INDEX(OTS!$B:$B,1+ROW($A82)/2))</f>
        <v>D</v>
      </c>
      <c r="D149" s="33">
        <f>IF(MOD(ROW($A82),2),-1,1)*REPLACE(INDEX(OTS!$B:$B,1+ROW($A82)/2),1,1,"")</f>
        <v>2</v>
      </c>
      <c r="E149" s="33">
        <f>IFERROR(1/(1/INDEX(OTS!$C:$C,1+ROW($A82)/2)),"")</f>
        <v>7643</v>
      </c>
      <c r="F149" s="33">
        <f>IFERROR(1/(1/IF(MOD(ROW($A82),2),INDEX(OTS!$E:$E,1+ROW($A82)/2),INDEX(OTS!$D:$D,1+ROW($A82)/2))),"")</f>
        <v>8190</v>
      </c>
      <c r="G149" s="33">
        <f t="shared" si="35"/>
        <v>547</v>
      </c>
      <c r="H149" s="33">
        <f t="shared" si="33"/>
        <v>-4.2999999999999545</v>
      </c>
      <c r="I149" s="33">
        <f t="shared" si="36"/>
        <v>1</v>
      </c>
      <c r="J149" s="33">
        <f t="shared" si="34"/>
        <v>-5.2999999999999545</v>
      </c>
    </row>
    <row r="150" spans="1:10" ht="15" customHeight="1" x14ac:dyDescent="0.25">
      <c r="A150" s="33" t="str">
        <f>LEFT(INDEX(OTS!$A:$A,1+ROW($A83)/2))</f>
        <v>d</v>
      </c>
      <c r="B150" s="33">
        <f>IF(MOD(ROW($A83),2),-1,1)*REPLACE(INDEX(OTS!$A:$A,1+ROW($A83)/2),1,1,"")</f>
        <v>-5</v>
      </c>
      <c r="C150" s="33" t="str">
        <f>LEFT(INDEX(OTS!$B:$B,1+ROW($A83)/2))</f>
        <v>D</v>
      </c>
      <c r="D150" s="33">
        <f>IF(MOD(ROW($A83),2),-1,1)*REPLACE(INDEX(OTS!$B:$B,1+ROW($A83)/2),1,1,"")</f>
        <v>-2</v>
      </c>
      <c r="E150" s="33">
        <f>IFERROR(1/(1/INDEX(OTS!$C:$C,1+ROW($A83)/2)),"")</f>
        <v>7643</v>
      </c>
      <c r="F150" s="33">
        <f>IFERROR(1/(1/IF(MOD(ROW($A83),2),INDEX(OTS!$E:$E,1+ROW($A83)/2),INDEX(OTS!$D:$D,1+ROW($A83)/2))),"")</f>
        <v>8186</v>
      </c>
      <c r="G150" s="33">
        <f t="shared" si="35"/>
        <v>543</v>
      </c>
      <c r="H150" s="33">
        <f t="shared" si="33"/>
        <v>-8.2999999999999545</v>
      </c>
      <c r="I150" s="33">
        <f t="shared" si="36"/>
        <v>-2.2999999999999998</v>
      </c>
      <c r="J150" s="33">
        <f t="shared" si="34"/>
        <v>-5.9999999999999547</v>
      </c>
    </row>
    <row r="151" spans="1:10" ht="15" customHeight="1" x14ac:dyDescent="0.25">
      <c r="A151" s="33" t="str">
        <f>LEFT(INDEX(OTS!$A:$A,1+ROW($A84)/2))</f>
        <v>d</v>
      </c>
      <c r="B151" s="33">
        <f>IF(MOD(ROW($A84),2),-1,1)*REPLACE(INDEX(OTS!$A:$A,1+ROW($A84)/2),1,1,"")</f>
        <v>6</v>
      </c>
      <c r="C151" s="33" t="str">
        <f>LEFT(INDEX(OTS!$B:$B,1+ROW($A84)/2))</f>
        <v>D</v>
      </c>
      <c r="D151" s="33">
        <f>IF(MOD(ROW($A84),2),-1,1)*REPLACE(INDEX(OTS!$B:$B,1+ROW($A84)/2),1,1,"")</f>
        <v>2</v>
      </c>
      <c r="E151" s="33">
        <f>IFERROR(1/(1/INDEX(OTS!$C:$C,1+ROW($A84)/2)),"")</f>
        <v>7594</v>
      </c>
      <c r="F151" s="33">
        <f>IFERROR(1/(1/IF(MOD(ROW($A84),2),INDEX(OTS!$E:$E,1+ROW($A84)/2),INDEX(OTS!$D:$D,1+ROW($A84)/2))),"")</f>
        <v>8154.0000000000009</v>
      </c>
      <c r="G151" s="33">
        <f t="shared" si="35"/>
        <v>560</v>
      </c>
      <c r="H151" s="33">
        <f t="shared" si="33"/>
        <v>8.7000000000000455</v>
      </c>
      <c r="I151" s="33">
        <f t="shared" si="36"/>
        <v>1</v>
      </c>
      <c r="J151" s="33">
        <f t="shared" si="34"/>
        <v>7.7000000000000455</v>
      </c>
    </row>
    <row r="152" spans="1:10" ht="15" customHeight="1" x14ac:dyDescent="0.25">
      <c r="A152" s="33" t="str">
        <f>LEFT(INDEX(OTS!$A:$A,1+ROW($A85)/2))</f>
        <v>d</v>
      </c>
      <c r="B152" s="33">
        <f>IF(MOD(ROW($A85),2),-1,1)*REPLACE(INDEX(OTS!$A:$A,1+ROW($A85)/2),1,1,"")</f>
        <v>-6</v>
      </c>
      <c r="C152" s="33" t="str">
        <f>LEFT(INDEX(OTS!$B:$B,1+ROW($A85)/2))</f>
        <v>D</v>
      </c>
      <c r="D152" s="33">
        <f>IF(MOD(ROW($A85),2),-1,1)*REPLACE(INDEX(OTS!$B:$B,1+ROW($A85)/2),1,1,"")</f>
        <v>-2</v>
      </c>
      <c r="E152" s="33">
        <f>IFERROR(1/(1/INDEX(OTS!$C:$C,1+ROW($A85)/2)),"")</f>
        <v>7594</v>
      </c>
      <c r="F152" s="33">
        <f>IFERROR(1/(1/IF(MOD(ROW($A85),2),INDEX(OTS!$E:$E,1+ROW($A85)/2),INDEX(OTS!$D:$D,1+ROW($A85)/2))),"")</f>
        <v>8145</v>
      </c>
      <c r="G152" s="33">
        <f t="shared" si="35"/>
        <v>551</v>
      </c>
      <c r="H152" s="33">
        <f t="shared" si="33"/>
        <v>-0.29999999999995453</v>
      </c>
      <c r="I152" s="33">
        <f t="shared" si="36"/>
        <v>-2.2999999999999998</v>
      </c>
      <c r="J152" s="33">
        <f t="shared" si="34"/>
        <v>2.0000000000000453</v>
      </c>
    </row>
    <row r="153" spans="1:10" ht="15" customHeight="1" x14ac:dyDescent="0.25">
      <c r="A153" s="33" t="str">
        <f>LEFT(INDEX(OTS!$A:$A,1+ROW($A86)/2))</f>
        <v>d</v>
      </c>
      <c r="B153" s="33">
        <f>IF(MOD(ROW($A86),2),-1,1)*REPLACE(INDEX(OTS!$A:$A,1+ROW($A86)/2),1,1,"")</f>
        <v>7</v>
      </c>
      <c r="C153" s="33" t="str">
        <f>LEFT(INDEX(OTS!$B:$B,1+ROW($A86)/2))</f>
        <v>D</v>
      </c>
      <c r="D153" s="33">
        <f>IF(MOD(ROW($A86),2),-1,1)*REPLACE(INDEX(OTS!$B:$B,1+ROW($A86)/2),1,1,"")</f>
        <v>2</v>
      </c>
      <c r="E153" s="33">
        <f>IFERROR(1/(1/INDEX(OTS!$C:$C,1+ROW($A86)/2)),"")</f>
        <v>7446</v>
      </c>
      <c r="F153" s="33">
        <f>IFERROR(1/(1/IF(MOD(ROW($A86),2),INDEX(OTS!$E:$E,1+ROW($A86)/2),INDEX(OTS!$D:$D,1+ROW($A86)/2))),"")</f>
        <v>8000</v>
      </c>
      <c r="G153" s="33">
        <f t="shared" si="35"/>
        <v>554</v>
      </c>
      <c r="H153" s="33">
        <f t="shared" si="33"/>
        <v>2.7000000000000455</v>
      </c>
      <c r="I153" s="33">
        <f t="shared" si="36"/>
        <v>1</v>
      </c>
      <c r="J153" s="33">
        <f t="shared" si="34"/>
        <v>1.7000000000000455</v>
      </c>
    </row>
    <row r="154" spans="1:10" ht="15" customHeight="1" x14ac:dyDescent="0.25">
      <c r="A154" s="33" t="str">
        <f>LEFT(INDEX(OTS!$A:$A,1+ROW($A87)/2))</f>
        <v>d</v>
      </c>
      <c r="B154" s="33">
        <f>IF(MOD(ROW($A87),2),-1,1)*REPLACE(INDEX(OTS!$A:$A,1+ROW($A87)/2),1,1,"")</f>
        <v>-7</v>
      </c>
      <c r="C154" s="33" t="str">
        <f>LEFT(INDEX(OTS!$B:$B,1+ROW($A87)/2))</f>
        <v>D</v>
      </c>
      <c r="D154" s="33">
        <f>IF(MOD(ROW($A87),2),-1,1)*REPLACE(INDEX(OTS!$B:$B,1+ROW($A87)/2),1,1,"")</f>
        <v>-2</v>
      </c>
      <c r="E154" s="33">
        <f>IFERROR(1/(1/INDEX(OTS!$C:$C,1+ROW($A87)/2)),"")</f>
        <v>7446</v>
      </c>
      <c r="F154" s="33">
        <f>IFERROR(1/(1/IF(MOD(ROW($A87),2),INDEX(OTS!$E:$E,1+ROW($A87)/2),INDEX(OTS!$D:$D,1+ROW($A87)/2))),"")</f>
        <v>7991.0000000000009</v>
      </c>
      <c r="G154" s="33">
        <f t="shared" si="35"/>
        <v>545</v>
      </c>
      <c r="H154" s="33">
        <f t="shared" si="33"/>
        <v>-6.2999999999999545</v>
      </c>
      <c r="I154" s="33">
        <f t="shared" si="36"/>
        <v>-2.2999999999999998</v>
      </c>
      <c r="J154" s="33">
        <f t="shared" si="34"/>
        <v>-3.9999999999999547</v>
      </c>
    </row>
    <row r="155" spans="1:10" ht="15" customHeight="1" x14ac:dyDescent="0.25">
      <c r="A155" s="33" t="str">
        <f>LEFT(INDEX(OTS!$A:$A,1+ROW($A88)/2))</f>
        <v>d</v>
      </c>
      <c r="B155" s="33">
        <f>IF(MOD(ROW($A88),2),-1,1)*REPLACE(INDEX(OTS!$A:$A,1+ROW($A88)/2),1,1,"")</f>
        <v>8</v>
      </c>
      <c r="C155" s="33" t="str">
        <f>LEFT(INDEX(OTS!$B:$B,1+ROW($A88)/2))</f>
        <v>D</v>
      </c>
      <c r="D155" s="33">
        <f>IF(MOD(ROW($A88),2),-1,1)*REPLACE(INDEX(OTS!$B:$B,1+ROW($A88)/2),1,1,"")</f>
        <v>2</v>
      </c>
      <c r="E155" s="33">
        <f>IFERROR(1/(1/INDEX(OTS!$C:$C,1+ROW($A88)/2)),"")</f>
        <v>7497.0000000000009</v>
      </c>
      <c r="F155" s="33">
        <f>IFERROR(1/(1/IF(MOD(ROW($A88),2),INDEX(OTS!$E:$E,1+ROW($A88)/2),INDEX(OTS!$D:$D,1+ROW($A88)/2))),"")</f>
        <v>8045</v>
      </c>
      <c r="G155" s="33">
        <f t="shared" si="35"/>
        <v>548</v>
      </c>
      <c r="H155" s="33">
        <f t="shared" si="33"/>
        <v>-3.2999999999999545</v>
      </c>
      <c r="I155" s="33">
        <f t="shared" si="36"/>
        <v>1</v>
      </c>
      <c r="J155" s="33">
        <f t="shared" si="34"/>
        <v>-4.2999999999999545</v>
      </c>
    </row>
    <row r="156" spans="1:10" ht="15" customHeight="1" x14ac:dyDescent="0.25">
      <c r="A156" s="33" t="str">
        <f>LEFT(INDEX(OTS!$A:$A,1+ROW($A89)/2))</f>
        <v>d</v>
      </c>
      <c r="B156" s="33">
        <f>IF(MOD(ROW($A89),2),-1,1)*REPLACE(INDEX(OTS!$A:$A,1+ROW($A89)/2),1,1,"")</f>
        <v>-8</v>
      </c>
      <c r="C156" s="33" t="str">
        <f>LEFT(INDEX(OTS!$B:$B,1+ROW($A89)/2))</f>
        <v>D</v>
      </c>
      <c r="D156" s="33">
        <f>IF(MOD(ROW($A89),2),-1,1)*REPLACE(INDEX(OTS!$B:$B,1+ROW($A89)/2),1,1,"")</f>
        <v>-2</v>
      </c>
      <c r="E156" s="33">
        <f>IFERROR(1/(1/INDEX(OTS!$C:$C,1+ROW($A89)/2)),"")</f>
        <v>7497.0000000000009</v>
      </c>
      <c r="F156" s="33">
        <f>IFERROR(1/(1/IF(MOD(ROW($A89),2),INDEX(OTS!$E:$E,1+ROW($A89)/2),INDEX(OTS!$D:$D,1+ROW($A89)/2))),"")</f>
        <v>8053.9999999999991</v>
      </c>
      <c r="G156" s="33">
        <f t="shared" si="35"/>
        <v>557</v>
      </c>
      <c r="H156" s="33">
        <f t="shared" si="33"/>
        <v>5.7000000000000455</v>
      </c>
      <c r="I156" s="33">
        <f t="shared" si="36"/>
        <v>-2.2999999999999998</v>
      </c>
      <c r="J156" s="33">
        <f t="shared" si="34"/>
        <v>8.0000000000000462</v>
      </c>
    </row>
    <row r="157" spans="1:10" ht="15" customHeight="1" x14ac:dyDescent="0.25">
      <c r="A157" s="33" t="str">
        <f>LEFT(INDEX(OTS!$A:$A,1+ROW($A90)/2))</f>
        <v>d</v>
      </c>
      <c r="B157" s="33">
        <f>IF(MOD(ROW($A90),2),-1,1)*REPLACE(INDEX(OTS!$A:$A,1+ROW($A90)/2),1,1,"")</f>
        <v>9</v>
      </c>
      <c r="C157" s="33" t="str">
        <f>LEFT(INDEX(OTS!$B:$B,1+ROW($A90)/2))</f>
        <v>C</v>
      </c>
      <c r="D157" s="33">
        <f>IF(MOD(ROW($A90),2),-1,1)*REPLACE(INDEX(OTS!$B:$B,1+ROW($A90)/2),1,1,"")</f>
        <v>3</v>
      </c>
      <c r="E157" s="33">
        <f>IFERROR(1/(1/INDEX(OTS!$C:$C,1+ROW($A90)/2)),"")</f>
        <v>7543.0000000000009</v>
      </c>
      <c r="F157" s="33">
        <f>IFERROR(1/(1/IF(MOD(ROW($A90),2),INDEX(OTS!$E:$E,1+ROW($A90)/2),INDEX(OTS!$D:$D,1+ROW($A90)/2))),"")</f>
        <v>8103</v>
      </c>
      <c r="G157" s="33">
        <f t="shared" si="35"/>
        <v>560</v>
      </c>
      <c r="H157" s="33">
        <f t="shared" si="33"/>
        <v>8.7000000000000455</v>
      </c>
      <c r="I157" s="33">
        <f t="shared" si="36"/>
        <v>0.8</v>
      </c>
      <c r="J157" s="33">
        <f t="shared" si="34"/>
        <v>7.9000000000000457</v>
      </c>
    </row>
    <row r="158" spans="1:10" ht="15" customHeight="1" x14ac:dyDescent="0.25">
      <c r="A158" s="33" t="str">
        <f>LEFT(INDEX(OTS!$A:$A,1+ROW($A91)/2))</f>
        <v>d</v>
      </c>
      <c r="B158" s="33">
        <f>IF(MOD(ROW($A91),2),-1,1)*REPLACE(INDEX(OTS!$A:$A,1+ROW($A91)/2),1,1,"")</f>
        <v>-9</v>
      </c>
      <c r="C158" s="33" t="str">
        <f>LEFT(INDEX(OTS!$B:$B,1+ROW($A91)/2))</f>
        <v>C</v>
      </c>
      <c r="D158" s="33">
        <f>IF(MOD(ROW($A91),2),-1,1)*REPLACE(INDEX(OTS!$B:$B,1+ROW($A91)/2),1,1,"")</f>
        <v>-3</v>
      </c>
      <c r="E158" s="33">
        <f>IFERROR(1/(1/INDEX(OTS!$C:$C,1+ROW($A91)/2)),"")</f>
        <v>7543.0000000000009</v>
      </c>
      <c r="F158" s="33">
        <f>IFERROR(1/(1/IF(MOD(ROW($A91),2),INDEX(OTS!$E:$E,1+ROW($A91)/2),INDEX(OTS!$D:$D,1+ROW($A91)/2))),"")</f>
        <v>8087</v>
      </c>
      <c r="G158" s="33">
        <f t="shared" si="35"/>
        <v>544</v>
      </c>
      <c r="H158" s="33">
        <f t="shared" si="33"/>
        <v>-7.2999999999999545</v>
      </c>
      <c r="I158" s="33">
        <f t="shared" si="36"/>
        <v>-0.2</v>
      </c>
      <c r="J158" s="33">
        <f t="shared" si="34"/>
        <v>-7.0999999999999543</v>
      </c>
    </row>
    <row r="159" spans="1:10" ht="15" customHeight="1" x14ac:dyDescent="0.25">
      <c r="A159" s="33" t="str">
        <f>LEFT(INDEX(OTS!$A:$A,1+ROW($A92)/2))</f>
        <v>d</v>
      </c>
      <c r="B159" s="33">
        <f>IF(MOD(ROW($A92),2),-1,1)*REPLACE(INDEX(OTS!$A:$A,1+ROW($A92)/2),1,1,"")</f>
        <v>10</v>
      </c>
      <c r="C159" s="33" t="str">
        <f>LEFT(INDEX(OTS!$B:$B,1+ROW($A92)/2))</f>
        <v>C</v>
      </c>
      <c r="D159" s="33">
        <f>IF(MOD(ROW($A92),2),-1,1)*REPLACE(INDEX(OTS!$B:$B,1+ROW($A92)/2),1,1,"")</f>
        <v>3</v>
      </c>
      <c r="E159" s="33">
        <f>IFERROR(1/(1/INDEX(OTS!$C:$C,1+ROW($A92)/2)),"")</f>
        <v>7494</v>
      </c>
      <c r="F159" s="33">
        <f>IFERROR(1/(1/IF(MOD(ROW($A92),2),INDEX(OTS!$E:$E,1+ROW($A92)/2),INDEX(OTS!$D:$D,1+ROW($A92)/2))),"")</f>
        <v>8049</v>
      </c>
      <c r="G159" s="33">
        <f t="shared" si="35"/>
        <v>555</v>
      </c>
      <c r="H159" s="33">
        <f t="shared" si="33"/>
        <v>3.7000000000000455</v>
      </c>
      <c r="I159" s="33">
        <f t="shared" si="36"/>
        <v>0.8</v>
      </c>
      <c r="J159" s="33">
        <f t="shared" si="34"/>
        <v>2.9000000000000457</v>
      </c>
    </row>
    <row r="160" spans="1:10" ht="15" customHeight="1" x14ac:dyDescent="0.25">
      <c r="A160" s="33" t="str">
        <f>LEFT(INDEX(OTS!$A:$A,1+ROW($A93)/2))</f>
        <v>d</v>
      </c>
      <c r="B160" s="33">
        <f>IF(MOD(ROW($A93),2),-1,1)*REPLACE(INDEX(OTS!$A:$A,1+ROW($A93)/2),1,1,"")</f>
        <v>-10</v>
      </c>
      <c r="C160" s="33" t="str">
        <f>LEFT(INDEX(OTS!$B:$B,1+ROW($A93)/2))</f>
        <v>C</v>
      </c>
      <c r="D160" s="33">
        <f>IF(MOD(ROW($A93),2),-1,1)*REPLACE(INDEX(OTS!$B:$B,1+ROW($A93)/2),1,1,"")</f>
        <v>-3</v>
      </c>
      <c r="E160" s="33">
        <f>IFERROR(1/(1/INDEX(OTS!$C:$C,1+ROW($A93)/2)),"")</f>
        <v>7494</v>
      </c>
      <c r="F160" s="33">
        <f>IFERROR(1/(1/IF(MOD(ROW($A93),2),INDEX(OTS!$E:$E,1+ROW($A93)/2),INDEX(OTS!$D:$D,1+ROW($A93)/2))),"")</f>
        <v>8036.9999999999991</v>
      </c>
      <c r="G160" s="33">
        <f t="shared" si="35"/>
        <v>543</v>
      </c>
      <c r="H160" s="33">
        <f t="shared" si="33"/>
        <v>-8.2999999999999545</v>
      </c>
      <c r="I160" s="33">
        <f t="shared" si="36"/>
        <v>-0.2</v>
      </c>
      <c r="J160" s="33">
        <f t="shared" si="34"/>
        <v>-8.0999999999999552</v>
      </c>
    </row>
    <row r="161" spans="1:10" ht="15" customHeight="1" x14ac:dyDescent="0.25">
      <c r="A161" s="33" t="str">
        <f>LEFT(INDEX(OTS!$A:$A,1+ROW($A94)/2))</f>
        <v>d</v>
      </c>
      <c r="B161" s="33">
        <f>IF(MOD(ROW($A94),2),-1,1)*REPLACE(INDEX(OTS!$A:$A,1+ROW($A94)/2),1,1,"")</f>
        <v>11</v>
      </c>
      <c r="C161" s="33" t="str">
        <f>LEFT(INDEX(OTS!$B:$B,1+ROW($A94)/2))</f>
        <v>C</v>
      </c>
      <c r="D161" s="33">
        <f>IF(MOD(ROW($A94),2),-1,1)*REPLACE(INDEX(OTS!$B:$B,1+ROW($A94)/2),1,1,"")</f>
        <v>3</v>
      </c>
      <c r="E161" s="33">
        <f>IFERROR(1/(1/INDEX(OTS!$C:$C,1+ROW($A94)/2)),"")</f>
        <v>7346</v>
      </c>
      <c r="F161" s="33">
        <f>IFERROR(1/(1/IF(MOD(ROW($A94),2),INDEX(OTS!$E:$E,1+ROW($A94)/2),INDEX(OTS!$D:$D,1+ROW($A94)/2))),"")</f>
        <v>7904</v>
      </c>
      <c r="G161" s="33">
        <f t="shared" si="35"/>
        <v>558</v>
      </c>
      <c r="H161" s="33">
        <f t="shared" si="33"/>
        <v>6.7000000000000455</v>
      </c>
      <c r="I161" s="33">
        <f t="shared" si="36"/>
        <v>0.8</v>
      </c>
      <c r="J161" s="33">
        <f t="shared" si="34"/>
        <v>5.9000000000000457</v>
      </c>
    </row>
    <row r="162" spans="1:10" ht="15" customHeight="1" x14ac:dyDescent="0.25">
      <c r="A162" s="33" t="str">
        <f>LEFT(INDEX(OTS!$A:$A,1+ROW($A95)/2))</f>
        <v>d</v>
      </c>
      <c r="B162" s="33">
        <f>IF(MOD(ROW($A95),2),-1,1)*REPLACE(INDEX(OTS!$A:$A,1+ROW($A95)/2),1,1,"")</f>
        <v>-11</v>
      </c>
      <c r="C162" s="33" t="str">
        <f>LEFT(INDEX(OTS!$B:$B,1+ROW($A95)/2))</f>
        <v>C</v>
      </c>
      <c r="D162" s="33">
        <f>IF(MOD(ROW($A95),2),-1,1)*REPLACE(INDEX(OTS!$B:$B,1+ROW($A95)/2),1,1,"")</f>
        <v>-3</v>
      </c>
      <c r="E162" s="33">
        <f>IFERROR(1/(1/INDEX(OTS!$C:$C,1+ROW($A95)/2)),"")</f>
        <v>7346</v>
      </c>
      <c r="F162" s="33">
        <f>IFERROR(1/(1/IF(MOD(ROW($A95),2),INDEX(OTS!$E:$E,1+ROW($A95)/2),INDEX(OTS!$D:$D,1+ROW($A95)/2))),"")</f>
        <v>7896.9999999999991</v>
      </c>
      <c r="G162" s="33">
        <f t="shared" si="35"/>
        <v>551</v>
      </c>
      <c r="H162" s="33">
        <f t="shared" si="33"/>
        <v>-0.29999999999995453</v>
      </c>
      <c r="I162" s="33">
        <f t="shared" si="36"/>
        <v>-0.2</v>
      </c>
      <c r="J162" s="33">
        <f t="shared" si="34"/>
        <v>-9.9999999999954514E-2</v>
      </c>
    </row>
    <row r="163" spans="1:10" ht="15" customHeight="1" x14ac:dyDescent="0.25">
      <c r="A163" s="33" t="str">
        <f>LEFT(INDEX(OTS!$A:$A,1+ROW($A96)/2))</f>
        <v>d</v>
      </c>
      <c r="B163" s="33">
        <f>IF(MOD(ROW($A96),2),-1,1)*REPLACE(INDEX(OTS!$A:$A,1+ROW($A96)/2),1,1,"")</f>
        <v>12</v>
      </c>
      <c r="C163" s="33" t="str">
        <f>LEFT(INDEX(OTS!$B:$B,1+ROW($A96)/2))</f>
        <v>C</v>
      </c>
      <c r="D163" s="33">
        <f>IF(MOD(ROW($A96),2),-1,1)*REPLACE(INDEX(OTS!$B:$B,1+ROW($A96)/2),1,1,"")</f>
        <v>3</v>
      </c>
      <c r="E163" s="33">
        <f>IFERROR(1/(1/INDEX(OTS!$C:$C,1+ROW($A96)/2)),"")</f>
        <v>7397</v>
      </c>
      <c r="F163" s="33">
        <f>IFERROR(1/(1/IF(MOD(ROW($A96),2),INDEX(OTS!$E:$E,1+ROW($A96)/2),INDEX(OTS!$D:$D,1+ROW($A96)/2))),"")</f>
        <v>7948</v>
      </c>
      <c r="G163" s="33">
        <f t="shared" si="35"/>
        <v>551</v>
      </c>
      <c r="H163" s="33">
        <f t="shared" si="33"/>
        <v>-0.29999999999995453</v>
      </c>
      <c r="I163" s="33">
        <f t="shared" si="36"/>
        <v>0.8</v>
      </c>
      <c r="J163" s="33">
        <f t="shared" si="34"/>
        <v>-1.0999999999999546</v>
      </c>
    </row>
    <row r="164" spans="1:10" ht="15" customHeight="1" x14ac:dyDescent="0.25">
      <c r="A164" s="33" t="str">
        <f>LEFT(INDEX(OTS!$A:$A,1+ROW($A97)/2))</f>
        <v>d</v>
      </c>
      <c r="B164" s="33">
        <f>IF(MOD(ROW($A97),2),-1,1)*REPLACE(INDEX(OTS!$A:$A,1+ROW($A97)/2),1,1,"")</f>
        <v>-12</v>
      </c>
      <c r="C164" s="33" t="str">
        <f>LEFT(INDEX(OTS!$B:$B,1+ROW($A97)/2))</f>
        <v>C</v>
      </c>
      <c r="D164" s="33">
        <f>IF(MOD(ROW($A97),2),-1,1)*REPLACE(INDEX(OTS!$B:$B,1+ROW($A97)/2),1,1,"")</f>
        <v>-3</v>
      </c>
      <c r="E164" s="33">
        <f>IFERROR(1/(1/INDEX(OTS!$C:$C,1+ROW($A97)/2)),"")</f>
        <v>7397</v>
      </c>
      <c r="F164" s="33">
        <f>IFERROR(1/(1/IF(MOD(ROW($A97),2),INDEX(OTS!$E:$E,1+ROW($A97)/2),INDEX(OTS!$D:$D,1+ROW($A97)/2))),"")</f>
        <v>7956.9999999999991</v>
      </c>
      <c r="G164" s="33">
        <f t="shared" si="35"/>
        <v>560</v>
      </c>
      <c r="H164" s="33">
        <f t="shared" si="33"/>
        <v>8.7000000000000455</v>
      </c>
      <c r="I164" s="33">
        <f t="shared" si="36"/>
        <v>-0.2</v>
      </c>
      <c r="J164" s="33">
        <f t="shared" si="34"/>
        <v>8.9000000000000448</v>
      </c>
    </row>
    <row r="165" spans="1:10" ht="15" customHeight="1" x14ac:dyDescent="0.25">
      <c r="A165" s="33" t="str">
        <f>LEFT(INDEX(OTS!$A:$A,1+ROW($A98)/2))</f>
        <v/>
      </c>
      <c r="B165" s="33" t="e">
        <f>IF(MOD(ROW($A98),2),-1,1)*REPLACE(INDEX(OTS!$A:$A,1+ROW($A98)/2),1,1,"")</f>
        <v>#VALUE!</v>
      </c>
      <c r="C165" s="33" t="str">
        <f>LEFT(INDEX(OTS!$B:$B,1+ROW($A98)/2))</f>
        <v/>
      </c>
      <c r="D165" s="33" t="e">
        <f>IF(MOD(ROW($A98),2),-1,1)*REPLACE(INDEX(OTS!$B:$B,1+ROW($A98)/2),1,1,"")</f>
        <v>#VALUE!</v>
      </c>
      <c r="E165" s="33" t="str">
        <f>IFERROR(1/(1/INDEX(OTS!$C:$C,1+ROW($A98)/2)),"")</f>
        <v/>
      </c>
      <c r="F165" s="33" t="str">
        <f>IFERROR(1/(1/IF(MOD(ROW($A98),2),INDEX(OTS!$E:$E,1+ROW($A98)/2),INDEX(OTS!$D:$D,1+ROW($A98)/2))),"")</f>
        <v/>
      </c>
      <c r="G165" s="33" t="str">
        <f t="shared" si="35"/>
        <v/>
      </c>
      <c r="H165" s="33" t="str">
        <f t="shared" si="33"/>
        <v/>
      </c>
      <c r="I165" s="33" t="str">
        <f t="shared" si="36"/>
        <v/>
      </c>
      <c r="J165" s="33" t="str">
        <f t="shared" si="34"/>
        <v/>
      </c>
    </row>
    <row r="166" spans="1:10" ht="15" customHeight="1" x14ac:dyDescent="0.25">
      <c r="A166" s="33" t="str">
        <f>LEFT(INDEX(OTS!$A:$A,1+ROW($A99)/2))</f>
        <v/>
      </c>
      <c r="B166" s="33" t="e">
        <f>IF(MOD(ROW($A99),2),-1,1)*REPLACE(INDEX(OTS!$A:$A,1+ROW($A99)/2),1,1,"")</f>
        <v>#VALUE!</v>
      </c>
      <c r="C166" s="33" t="str">
        <f>LEFT(INDEX(OTS!$B:$B,1+ROW($A99)/2))</f>
        <v/>
      </c>
      <c r="D166" s="33" t="e">
        <f>IF(MOD(ROW($A99),2),-1,1)*REPLACE(INDEX(OTS!$B:$B,1+ROW($A99)/2),1,1,"")</f>
        <v>#VALUE!</v>
      </c>
      <c r="E166" s="33" t="str">
        <f>IFERROR(1/(1/INDEX(OTS!$C:$C,1+ROW($A99)/2)),"")</f>
        <v/>
      </c>
      <c r="F166" s="33" t="str">
        <f>IFERROR(1/(1/IF(MOD(ROW($A99),2),INDEX(OTS!$E:$E,1+ROW($A99)/2),INDEX(OTS!$D:$D,1+ROW($A99)/2))),"")</f>
        <v/>
      </c>
      <c r="G166" s="33" t="str">
        <f t="shared" si="35"/>
        <v/>
      </c>
      <c r="H166" s="33" t="str">
        <f t="shared" si="33"/>
        <v/>
      </c>
      <c r="I166" s="33" t="str">
        <f t="shared" si="36"/>
        <v/>
      </c>
      <c r="J166" s="33" t="str">
        <f t="shared" si="34"/>
        <v/>
      </c>
    </row>
    <row r="167" spans="1:10" ht="15" customHeight="1" x14ac:dyDescent="0.25">
      <c r="A167" s="33" t="str">
        <f>LEFT(INDEX(OTS!$A:$A,1+ROW($A100)/2))</f>
        <v/>
      </c>
      <c r="B167" s="33" t="e">
        <f>IF(MOD(ROW($A100),2),-1,1)*REPLACE(INDEX(OTS!$A:$A,1+ROW($A100)/2),1,1,"")</f>
        <v>#VALUE!</v>
      </c>
      <c r="C167" s="33" t="str">
        <f>LEFT(INDEX(OTS!$B:$B,1+ROW($A100)/2))</f>
        <v/>
      </c>
      <c r="D167" s="33" t="e">
        <f>IF(MOD(ROW($A100),2),-1,1)*REPLACE(INDEX(OTS!$B:$B,1+ROW($A100)/2),1,1,"")</f>
        <v>#VALUE!</v>
      </c>
      <c r="E167" s="33" t="str">
        <f>IFERROR(1/(1/INDEX(OTS!$C:$C,1+ROW($A100)/2)),"")</f>
        <v/>
      </c>
      <c r="F167" s="33" t="str">
        <f>IFERROR(1/(1/IF(MOD(ROW($A100),2),INDEX(OTS!$E:$E,1+ROW($A100)/2),INDEX(OTS!$D:$D,1+ROW($A100)/2))),"")</f>
        <v/>
      </c>
      <c r="G167" s="33" t="str">
        <f t="shared" si="35"/>
        <v/>
      </c>
      <c r="H167" s="33" t="str">
        <f t="shared" si="33"/>
        <v/>
      </c>
      <c r="I167" s="33" t="str">
        <f t="shared" si="36"/>
        <v/>
      </c>
      <c r="J167" s="33" t="str">
        <f t="shared" si="34"/>
        <v/>
      </c>
    </row>
    <row r="168" spans="1:10" ht="15" customHeight="1" x14ac:dyDescent="0.25">
      <c r="A168" s="33" t="str">
        <f>LEFT(INDEX(OTS!$A:$A,1+ROW($A101)/2))</f>
        <v/>
      </c>
      <c r="B168" s="33" t="e">
        <f>IF(MOD(ROW($A101),2),-1,1)*REPLACE(INDEX(OTS!$A:$A,1+ROW($A101)/2),1,1,"")</f>
        <v>#VALUE!</v>
      </c>
      <c r="C168" s="33" t="str">
        <f>LEFT(INDEX(OTS!$B:$B,1+ROW($A101)/2))</f>
        <v/>
      </c>
      <c r="D168" s="33" t="e">
        <f>IF(MOD(ROW($A101),2),-1,1)*REPLACE(INDEX(OTS!$B:$B,1+ROW($A101)/2),1,1,"")</f>
        <v>#VALUE!</v>
      </c>
      <c r="E168" s="33" t="str">
        <f>IFERROR(1/(1/INDEX(OTS!$C:$C,1+ROW($A101)/2)),"")</f>
        <v/>
      </c>
      <c r="F168" s="33" t="str">
        <f>IFERROR(1/(1/IF(MOD(ROW($A101),2),INDEX(OTS!$E:$E,1+ROW($A101)/2),INDEX(OTS!$D:$D,1+ROW($A101)/2))),"")</f>
        <v/>
      </c>
      <c r="G168" s="33" t="str">
        <f t="shared" si="35"/>
        <v/>
      </c>
      <c r="H168" s="33" t="str">
        <f t="shared" si="33"/>
        <v/>
      </c>
      <c r="I168" s="33" t="str">
        <f t="shared" si="36"/>
        <v/>
      </c>
      <c r="J168" s="33" t="str">
        <f t="shared" si="34"/>
        <v/>
      </c>
    </row>
    <row r="169" spans="1:10" ht="15" customHeight="1" x14ac:dyDescent="0.25">
      <c r="A169" s="33" t="str">
        <f>LEFT(INDEX(OTS!$A:$A,1+ROW($A102)/2))</f>
        <v/>
      </c>
      <c r="B169" s="33" t="e">
        <f>IF(MOD(ROW($A102),2),-1,1)*REPLACE(INDEX(OTS!$A:$A,1+ROW($A102)/2),1,1,"")</f>
        <v>#VALUE!</v>
      </c>
      <c r="C169" s="33" t="str">
        <f>LEFT(INDEX(OTS!$B:$B,1+ROW($A102)/2))</f>
        <v/>
      </c>
      <c r="D169" s="33" t="e">
        <f>IF(MOD(ROW($A102),2),-1,1)*REPLACE(INDEX(OTS!$B:$B,1+ROW($A102)/2),1,1,"")</f>
        <v>#VALUE!</v>
      </c>
      <c r="E169" s="33" t="str">
        <f>IFERROR(1/(1/INDEX(OTS!$C:$C,1+ROW($A102)/2)),"")</f>
        <v/>
      </c>
      <c r="F169" s="33" t="str">
        <f>IFERROR(1/(1/IF(MOD(ROW($A102),2),INDEX(OTS!$E:$E,1+ROW($A102)/2),INDEX(OTS!$D:$D,1+ROW($A102)/2))),"")</f>
        <v/>
      </c>
      <c r="G169" s="33" t="str">
        <f t="shared" si="35"/>
        <v/>
      </c>
      <c r="H169" s="33" t="str">
        <f t="shared" si="33"/>
        <v/>
      </c>
      <c r="I169" s="33" t="str">
        <f t="shared" si="36"/>
        <v/>
      </c>
      <c r="J169" s="33" t="str">
        <f t="shared" si="34"/>
        <v/>
      </c>
    </row>
    <row r="170" spans="1:10" ht="15" customHeight="1" x14ac:dyDescent="0.25">
      <c r="A170" s="33" t="str">
        <f>LEFT(INDEX(OTS!$A:$A,1+ROW($A103)/2))</f>
        <v/>
      </c>
      <c r="B170" s="33" t="e">
        <f>IF(MOD(ROW($A103),2),-1,1)*REPLACE(INDEX(OTS!$A:$A,1+ROW($A103)/2),1,1,"")</f>
        <v>#VALUE!</v>
      </c>
      <c r="C170" s="33" t="str">
        <f>LEFT(INDEX(OTS!$B:$B,1+ROW($A103)/2))</f>
        <v/>
      </c>
      <c r="D170" s="33" t="e">
        <f>IF(MOD(ROW($A103),2),-1,1)*REPLACE(INDEX(OTS!$B:$B,1+ROW($A103)/2),1,1,"")</f>
        <v>#VALUE!</v>
      </c>
      <c r="E170" s="33" t="str">
        <f>IFERROR(1/(1/INDEX(OTS!$C:$C,1+ROW($A103)/2)),"")</f>
        <v/>
      </c>
      <c r="F170" s="33" t="str">
        <f>IFERROR(1/(1/IF(MOD(ROW($A103),2),INDEX(OTS!$E:$E,1+ROW($A103)/2),INDEX(OTS!$D:$D,1+ROW($A103)/2))),"")</f>
        <v/>
      </c>
      <c r="G170" s="33" t="str">
        <f t="shared" si="35"/>
        <v/>
      </c>
      <c r="H170" s="33" t="str">
        <f t="shared" si="33"/>
        <v/>
      </c>
      <c r="I170" s="33" t="str">
        <f t="shared" si="36"/>
        <v/>
      </c>
      <c r="J170" s="33" t="str">
        <f t="shared" si="34"/>
        <v/>
      </c>
    </row>
    <row r="171" spans="1:10" ht="15" customHeight="1" x14ac:dyDescent="0.25">
      <c r="A171" s="33" t="str">
        <f>LEFT(INDEX(OTS!$A:$A,1+ROW($A104)/2))</f>
        <v/>
      </c>
      <c r="B171" s="33" t="e">
        <f>IF(MOD(ROW($A104),2),-1,1)*REPLACE(INDEX(OTS!$A:$A,1+ROW($A104)/2),1,1,"")</f>
        <v>#VALUE!</v>
      </c>
      <c r="C171" s="33" t="str">
        <f>LEFT(INDEX(OTS!$B:$B,1+ROW($A104)/2))</f>
        <v/>
      </c>
      <c r="D171" s="33" t="e">
        <f>IF(MOD(ROW($A104),2),-1,1)*REPLACE(INDEX(OTS!$B:$B,1+ROW($A104)/2),1,1,"")</f>
        <v>#VALUE!</v>
      </c>
      <c r="E171" s="33" t="str">
        <f>IFERROR(1/(1/INDEX(OTS!$C:$C,1+ROW($A104)/2)),"")</f>
        <v/>
      </c>
      <c r="F171" s="33" t="str">
        <f>IFERROR(1/(1/IF(MOD(ROW($A104),2),INDEX(OTS!$E:$E,1+ROW($A104)/2),INDEX(OTS!$D:$D,1+ROW($A104)/2))),"")</f>
        <v/>
      </c>
      <c r="G171" s="33" t="str">
        <f t="shared" si="35"/>
        <v/>
      </c>
      <c r="H171" s="33" t="str">
        <f t="shared" si="33"/>
        <v/>
      </c>
      <c r="I171" s="33" t="str">
        <f t="shared" si="36"/>
        <v/>
      </c>
      <c r="J171" s="33" t="str">
        <f t="shared" si="34"/>
        <v/>
      </c>
    </row>
    <row r="172" spans="1:10" ht="15" customHeight="1" x14ac:dyDescent="0.25">
      <c r="A172" s="33" t="str">
        <f>LEFT(INDEX(OTS!$A:$A,1+ROW($A105)/2))</f>
        <v/>
      </c>
      <c r="B172" s="33" t="e">
        <f>IF(MOD(ROW($A105),2),-1,1)*REPLACE(INDEX(OTS!$A:$A,1+ROW($A105)/2),1,1,"")</f>
        <v>#VALUE!</v>
      </c>
      <c r="C172" s="33" t="str">
        <f>LEFT(INDEX(OTS!$B:$B,1+ROW($A105)/2))</f>
        <v/>
      </c>
      <c r="D172" s="33" t="e">
        <f>IF(MOD(ROW($A105),2),-1,1)*REPLACE(INDEX(OTS!$B:$B,1+ROW($A105)/2),1,1,"")</f>
        <v>#VALUE!</v>
      </c>
      <c r="E172" s="33" t="str">
        <f>IFERROR(1/(1/INDEX(OTS!$C:$C,1+ROW($A105)/2)),"")</f>
        <v/>
      </c>
      <c r="F172" s="33" t="str">
        <f>IFERROR(1/(1/IF(MOD(ROW($A105),2),INDEX(OTS!$E:$E,1+ROW($A105)/2),INDEX(OTS!$D:$D,1+ROW($A105)/2))),"")</f>
        <v/>
      </c>
      <c r="G172" s="33" t="str">
        <f t="shared" si="35"/>
        <v/>
      </c>
      <c r="H172" s="33" t="str">
        <f t="shared" si="33"/>
        <v/>
      </c>
      <c r="I172" s="33" t="str">
        <f t="shared" si="36"/>
        <v/>
      </c>
      <c r="J172" s="33" t="str">
        <f t="shared" si="34"/>
        <v/>
      </c>
    </row>
    <row r="173" spans="1:10" ht="15" customHeight="1" x14ac:dyDescent="0.25">
      <c r="A173" s="33" t="str">
        <f>LEFT(INDEX(OTS!$A:$A,1+ROW($A106)/2))</f>
        <v/>
      </c>
      <c r="B173" s="33" t="e">
        <f>IF(MOD(ROW($A106),2),-1,1)*REPLACE(INDEX(OTS!$A:$A,1+ROW($A106)/2),1,1,"")</f>
        <v>#VALUE!</v>
      </c>
      <c r="C173" s="33" t="str">
        <f>LEFT(INDEX(OTS!$B:$B,1+ROW($A106)/2))</f>
        <v/>
      </c>
      <c r="D173" s="33" t="e">
        <f>IF(MOD(ROW($A106),2),-1,1)*REPLACE(INDEX(OTS!$B:$B,1+ROW($A106)/2),1,1,"")</f>
        <v>#VALUE!</v>
      </c>
      <c r="E173" s="33" t="str">
        <f>IFERROR(1/(1/INDEX(OTS!$C:$C,1+ROW($A106)/2)),"")</f>
        <v/>
      </c>
      <c r="F173" s="33" t="str">
        <f>IFERROR(1/(1/IF(MOD(ROW($A106),2),INDEX(OTS!$E:$E,1+ROW($A106)/2),INDEX(OTS!$D:$D,1+ROW($A106)/2))),"")</f>
        <v/>
      </c>
      <c r="G173" s="33" t="str">
        <f t="shared" si="35"/>
        <v/>
      </c>
      <c r="H173" s="33" t="str">
        <f t="shared" si="33"/>
        <v/>
      </c>
      <c r="I173" s="33" t="str">
        <f t="shared" si="36"/>
        <v/>
      </c>
      <c r="J173" s="33" t="str">
        <f t="shared" si="34"/>
        <v/>
      </c>
    </row>
    <row r="174" spans="1:10" ht="15" customHeight="1" x14ac:dyDescent="0.25">
      <c r="A174" s="33" t="str">
        <f>LEFT(INDEX(OTS!$A:$A,1+ROW($A107)/2))</f>
        <v/>
      </c>
      <c r="B174" s="33" t="e">
        <f>IF(MOD(ROW($A107),2),-1,1)*REPLACE(INDEX(OTS!$A:$A,1+ROW($A107)/2),1,1,"")</f>
        <v>#VALUE!</v>
      </c>
      <c r="C174" s="33" t="str">
        <f>LEFT(INDEX(OTS!$B:$B,1+ROW($A107)/2))</f>
        <v/>
      </c>
      <c r="D174" s="33" t="e">
        <f>IF(MOD(ROW($A107),2),-1,1)*REPLACE(INDEX(OTS!$B:$B,1+ROW($A107)/2),1,1,"")</f>
        <v>#VALUE!</v>
      </c>
      <c r="E174" s="33" t="str">
        <f>IFERROR(1/(1/INDEX(OTS!$C:$C,1+ROW($A107)/2)),"")</f>
        <v/>
      </c>
      <c r="F174" s="33" t="str">
        <f>IFERROR(1/(1/IF(MOD(ROW($A107),2),INDEX(OTS!$E:$E,1+ROW($A107)/2),INDEX(OTS!$D:$D,1+ROW($A107)/2))),"")</f>
        <v/>
      </c>
      <c r="G174" s="33" t="str">
        <f t="shared" si="35"/>
        <v/>
      </c>
      <c r="H174" s="33" t="str">
        <f t="shared" si="33"/>
        <v/>
      </c>
      <c r="I174" s="33" t="str">
        <f t="shared" si="36"/>
        <v/>
      </c>
      <c r="J174" s="33" t="str">
        <f t="shared" si="34"/>
        <v/>
      </c>
    </row>
    <row r="175" spans="1:10" ht="15" customHeight="1" x14ac:dyDescent="0.25">
      <c r="A175" s="33" t="str">
        <f>LEFT(INDEX(OTS!$A:$A,1+ROW($A108)/2))</f>
        <v/>
      </c>
      <c r="B175" s="33" t="e">
        <f>IF(MOD(ROW($A108),2),-1,1)*REPLACE(INDEX(OTS!$A:$A,1+ROW($A108)/2),1,1,"")</f>
        <v>#VALUE!</v>
      </c>
      <c r="C175" s="33" t="str">
        <f>LEFT(INDEX(OTS!$B:$B,1+ROW($A108)/2))</f>
        <v/>
      </c>
      <c r="D175" s="33" t="e">
        <f>IF(MOD(ROW($A108),2),-1,1)*REPLACE(INDEX(OTS!$B:$B,1+ROW($A108)/2),1,1,"")</f>
        <v>#VALUE!</v>
      </c>
      <c r="E175" s="33" t="str">
        <f>IFERROR(1/(1/INDEX(OTS!$C:$C,1+ROW($A108)/2)),"")</f>
        <v/>
      </c>
      <c r="F175" s="33" t="str">
        <f>IFERROR(1/(1/IF(MOD(ROW($A108),2),INDEX(OTS!$E:$E,1+ROW($A108)/2),INDEX(OTS!$D:$D,1+ROW($A108)/2))),"")</f>
        <v/>
      </c>
      <c r="G175" s="33" t="str">
        <f t="shared" si="35"/>
        <v/>
      </c>
      <c r="H175" s="33" t="str">
        <f t="shared" si="33"/>
        <v/>
      </c>
      <c r="I175" s="33" t="str">
        <f t="shared" si="36"/>
        <v/>
      </c>
      <c r="J175" s="33" t="str">
        <f t="shared" si="34"/>
        <v/>
      </c>
    </row>
    <row r="176" spans="1:10" ht="15" customHeight="1" x14ac:dyDescent="0.25">
      <c r="A176" s="33" t="str">
        <f>LEFT(INDEX(OTS!$A:$A,1+ROW($A109)/2))</f>
        <v/>
      </c>
      <c r="B176" s="33" t="e">
        <f>IF(MOD(ROW($A109),2),-1,1)*REPLACE(INDEX(OTS!$A:$A,1+ROW($A109)/2),1,1,"")</f>
        <v>#VALUE!</v>
      </c>
      <c r="C176" s="33" t="str">
        <f>LEFT(INDEX(OTS!$B:$B,1+ROW($A109)/2))</f>
        <v/>
      </c>
      <c r="D176" s="33" t="e">
        <f>IF(MOD(ROW($A109),2),-1,1)*REPLACE(INDEX(OTS!$B:$B,1+ROW($A109)/2),1,1,"")</f>
        <v>#VALUE!</v>
      </c>
      <c r="E176" s="33" t="str">
        <f>IFERROR(1/(1/INDEX(OTS!$C:$C,1+ROW($A109)/2)),"")</f>
        <v/>
      </c>
      <c r="F176" s="33" t="str">
        <f>IFERROR(1/(1/IF(MOD(ROW($A109),2),INDEX(OTS!$E:$E,1+ROW($A109)/2),INDEX(OTS!$D:$D,1+ROW($A109)/2))),"")</f>
        <v/>
      </c>
      <c r="G176" s="33" t="str">
        <f t="shared" si="35"/>
        <v/>
      </c>
      <c r="H176" s="33" t="str">
        <f t="shared" si="33"/>
        <v/>
      </c>
      <c r="I176" s="33" t="str">
        <f t="shared" si="36"/>
        <v/>
      </c>
      <c r="J176" s="33" t="str">
        <f t="shared" si="34"/>
        <v/>
      </c>
    </row>
    <row r="177" spans="1:10" ht="15" customHeight="1" x14ac:dyDescent="0.25">
      <c r="A177" s="33" t="str">
        <f>LEFT(INDEX(OTS!$A:$A,1+ROW($A110)/2))</f>
        <v/>
      </c>
      <c r="B177" s="33" t="e">
        <f>IF(MOD(ROW($A110),2),-1,1)*REPLACE(INDEX(OTS!$A:$A,1+ROW($A110)/2),1,1,"")</f>
        <v>#VALUE!</v>
      </c>
      <c r="C177" s="33" t="str">
        <f>LEFT(INDEX(OTS!$B:$B,1+ROW($A110)/2))</f>
        <v/>
      </c>
      <c r="D177" s="33" t="e">
        <f>IF(MOD(ROW($A110),2),-1,1)*REPLACE(INDEX(OTS!$B:$B,1+ROW($A110)/2),1,1,"")</f>
        <v>#VALUE!</v>
      </c>
      <c r="E177" s="33" t="str">
        <f>IFERROR(1/(1/INDEX(OTS!$C:$C,1+ROW($A110)/2)),"")</f>
        <v/>
      </c>
      <c r="F177" s="33" t="str">
        <f>IFERROR(1/(1/IF(MOD(ROW($A110),2),INDEX(OTS!$E:$E,1+ROW($A110)/2),INDEX(OTS!$D:$D,1+ROW($A110)/2))),"")</f>
        <v/>
      </c>
      <c r="G177" s="33" t="str">
        <f t="shared" si="35"/>
        <v/>
      </c>
      <c r="H177" s="33" t="str">
        <f t="shared" si="33"/>
        <v/>
      </c>
      <c r="I177" s="33" t="str">
        <f t="shared" si="36"/>
        <v/>
      </c>
      <c r="J177" s="33" t="str">
        <f t="shared" si="34"/>
        <v/>
      </c>
    </row>
    <row r="178" spans="1:10" ht="15" customHeight="1" x14ac:dyDescent="0.25">
      <c r="A178" s="33" t="str">
        <f>LEFT(INDEX(OTS!$A:$A,1+ROW($A111)/2))</f>
        <v/>
      </c>
      <c r="B178" s="33" t="e">
        <f>IF(MOD(ROW($A111),2),-1,1)*REPLACE(INDEX(OTS!$A:$A,1+ROW($A111)/2),1,1,"")</f>
        <v>#VALUE!</v>
      </c>
      <c r="C178" s="33" t="str">
        <f>LEFT(INDEX(OTS!$B:$B,1+ROW($A111)/2))</f>
        <v/>
      </c>
      <c r="D178" s="33" t="e">
        <f>IF(MOD(ROW($A111),2),-1,1)*REPLACE(INDEX(OTS!$B:$B,1+ROW($A111)/2),1,1,"")</f>
        <v>#VALUE!</v>
      </c>
      <c r="E178" s="33" t="str">
        <f>IFERROR(1/(1/INDEX(OTS!$C:$C,1+ROW($A111)/2)),"")</f>
        <v/>
      </c>
      <c r="F178" s="33" t="str">
        <f>IFERROR(1/(1/IF(MOD(ROW($A111),2),INDEX(OTS!$E:$E,1+ROW($A111)/2),INDEX(OTS!$D:$D,1+ROW($A111)/2))),"")</f>
        <v/>
      </c>
      <c r="G178" s="33" t="str">
        <f t="shared" si="35"/>
        <v/>
      </c>
      <c r="H178" s="33" t="str">
        <f t="shared" si="33"/>
        <v/>
      </c>
      <c r="I178" s="33" t="str">
        <f t="shared" si="36"/>
        <v/>
      </c>
      <c r="J178" s="33" t="str">
        <f t="shared" si="34"/>
        <v/>
      </c>
    </row>
    <row r="179" spans="1:10" ht="15" customHeight="1" x14ac:dyDescent="0.25">
      <c r="A179" s="33" t="str">
        <f>LEFT(INDEX(OTS!$A:$A,1+ROW($A112)/2))</f>
        <v/>
      </c>
      <c r="B179" s="33" t="e">
        <f>IF(MOD(ROW($A112),2),-1,1)*REPLACE(INDEX(OTS!$A:$A,1+ROW($A112)/2),1,1,"")</f>
        <v>#VALUE!</v>
      </c>
      <c r="C179" s="33" t="str">
        <f>LEFT(INDEX(OTS!$B:$B,1+ROW($A112)/2))</f>
        <v/>
      </c>
      <c r="D179" s="33" t="e">
        <f>IF(MOD(ROW($A112),2),-1,1)*REPLACE(INDEX(OTS!$B:$B,1+ROW($A112)/2),1,1,"")</f>
        <v>#VALUE!</v>
      </c>
      <c r="E179" s="33" t="str">
        <f>IFERROR(1/(1/INDEX(OTS!$C:$C,1+ROW($A112)/2)),"")</f>
        <v/>
      </c>
      <c r="F179" s="33" t="str">
        <f>IFERROR(1/(1/IF(MOD(ROW($A112),2),INDEX(OTS!$E:$E,1+ROW($A112)/2),INDEX(OTS!$D:$D,1+ROW($A112)/2))),"")</f>
        <v/>
      </c>
      <c r="G179" s="33" t="str">
        <f t="shared" si="35"/>
        <v/>
      </c>
      <c r="H179" s="33" t="str">
        <f t="shared" ref="H179:H210" si="37">IFERROR($G179-$H$65,"")</f>
        <v/>
      </c>
      <c r="I179" s="33" t="str">
        <f t="shared" si="36"/>
        <v/>
      </c>
      <c r="J179" s="33" t="str">
        <f t="shared" si="34"/>
        <v/>
      </c>
    </row>
    <row r="180" spans="1:10" ht="15" customHeight="1" x14ac:dyDescent="0.25">
      <c r="A180" s="33" t="str">
        <f>LEFT(INDEX(OTS!$A:$A,1+ROW($A113)/2))</f>
        <v/>
      </c>
      <c r="B180" s="33" t="e">
        <f>IF(MOD(ROW($A113),2),-1,1)*REPLACE(INDEX(OTS!$A:$A,1+ROW($A113)/2),1,1,"")</f>
        <v>#VALUE!</v>
      </c>
      <c r="C180" s="33" t="str">
        <f>LEFT(INDEX(OTS!$B:$B,1+ROW($A113)/2))</f>
        <v/>
      </c>
      <c r="D180" s="33" t="e">
        <f>IF(MOD(ROW($A113),2),-1,1)*REPLACE(INDEX(OTS!$B:$B,1+ROW($A113)/2),1,1,"")</f>
        <v>#VALUE!</v>
      </c>
      <c r="E180" s="33" t="str">
        <f>IFERROR(1/(1/INDEX(OTS!$C:$C,1+ROW($A113)/2)),"")</f>
        <v/>
      </c>
      <c r="F180" s="33" t="str">
        <f>IFERROR(1/(1/IF(MOD(ROW($A113),2),INDEX(OTS!$E:$E,1+ROW($A113)/2),INDEX(OTS!$D:$D,1+ROW($A113)/2))),"")</f>
        <v/>
      </c>
      <c r="G180" s="33" t="str">
        <f t="shared" si="35"/>
        <v/>
      </c>
      <c r="H180" s="33" t="str">
        <f t="shared" si="37"/>
        <v/>
      </c>
      <c r="I180" s="33" t="str">
        <f t="shared" si="36"/>
        <v/>
      </c>
      <c r="J180" s="33" t="str">
        <f t="shared" si="34"/>
        <v/>
      </c>
    </row>
    <row r="181" spans="1:10" ht="15" customHeight="1" x14ac:dyDescent="0.25">
      <c r="A181" s="33" t="str">
        <f>LEFT(INDEX(OTS!$A:$A,1+ROW($A114)/2))</f>
        <v/>
      </c>
      <c r="B181" s="33" t="e">
        <f>IF(MOD(ROW($A114),2),-1,1)*REPLACE(INDEX(OTS!$A:$A,1+ROW($A114)/2),1,1,"")</f>
        <v>#VALUE!</v>
      </c>
      <c r="C181" s="33" t="str">
        <f>LEFT(INDEX(OTS!$B:$B,1+ROW($A114)/2))</f>
        <v/>
      </c>
      <c r="D181" s="33" t="e">
        <f>IF(MOD(ROW($A114),2),-1,1)*REPLACE(INDEX(OTS!$B:$B,1+ROW($A114)/2),1,1,"")</f>
        <v>#VALUE!</v>
      </c>
      <c r="E181" s="33" t="str">
        <f>IFERROR(1/(1/INDEX(OTS!$C:$C,1+ROW($A114)/2)),"")</f>
        <v/>
      </c>
      <c r="F181" s="33" t="str">
        <f>IFERROR(1/(1/IF(MOD(ROW($A114),2),INDEX(OTS!$E:$E,1+ROW($A114)/2),INDEX(OTS!$D:$D,1+ROW($A114)/2))),"")</f>
        <v/>
      </c>
      <c r="G181" s="33" t="str">
        <f t="shared" si="35"/>
        <v/>
      </c>
      <c r="H181" s="33" t="str">
        <f t="shared" si="37"/>
        <v/>
      </c>
      <c r="I181" s="33" t="str">
        <f t="shared" si="36"/>
        <v/>
      </c>
      <c r="J181" s="33" t="str">
        <f t="shared" si="34"/>
        <v/>
      </c>
    </row>
    <row r="182" spans="1:10" ht="15" customHeight="1" x14ac:dyDescent="0.25">
      <c r="A182" s="33" t="str">
        <f>LEFT(INDEX(OTS!$A:$A,1+ROW($A115)/2))</f>
        <v/>
      </c>
      <c r="B182" s="33" t="e">
        <f>IF(MOD(ROW($A115),2),-1,1)*REPLACE(INDEX(OTS!$A:$A,1+ROW($A115)/2),1,1,"")</f>
        <v>#VALUE!</v>
      </c>
      <c r="C182" s="33" t="str">
        <f>LEFT(INDEX(OTS!$B:$B,1+ROW($A115)/2))</f>
        <v/>
      </c>
      <c r="D182" s="33" t="e">
        <f>IF(MOD(ROW($A115),2),-1,1)*REPLACE(INDEX(OTS!$B:$B,1+ROW($A115)/2),1,1,"")</f>
        <v>#VALUE!</v>
      </c>
      <c r="E182" s="33" t="str">
        <f>IFERROR(1/(1/INDEX(OTS!$C:$C,1+ROW($A115)/2)),"")</f>
        <v/>
      </c>
      <c r="F182" s="33" t="str">
        <f>IFERROR(1/(1/IF(MOD(ROW($A115),2),INDEX(OTS!$E:$E,1+ROW($A115)/2),INDEX(OTS!$D:$D,1+ROW($A115)/2))),"")</f>
        <v/>
      </c>
      <c r="G182" s="33" t="str">
        <f t="shared" si="35"/>
        <v/>
      </c>
      <c r="H182" s="33" t="str">
        <f t="shared" si="37"/>
        <v/>
      </c>
      <c r="I182" s="33" t="str">
        <f t="shared" si="36"/>
        <v/>
      </c>
      <c r="J182" s="33" t="str">
        <f t="shared" si="34"/>
        <v/>
      </c>
    </row>
    <row r="183" spans="1:10" ht="15" customHeight="1" x14ac:dyDescent="0.25">
      <c r="A183" s="33" t="str">
        <f>LEFT(INDEX(OTS!$A:$A,1+ROW($A116)/2))</f>
        <v/>
      </c>
      <c r="B183" s="33" t="e">
        <f>IF(MOD(ROW($A116),2),-1,1)*REPLACE(INDEX(OTS!$A:$A,1+ROW($A116)/2),1,1,"")</f>
        <v>#VALUE!</v>
      </c>
      <c r="C183" s="33" t="str">
        <f>LEFT(INDEX(OTS!$B:$B,1+ROW($A116)/2))</f>
        <v/>
      </c>
      <c r="D183" s="33" t="e">
        <f>IF(MOD(ROW($A116),2),-1,1)*REPLACE(INDEX(OTS!$B:$B,1+ROW($A116)/2),1,1,"")</f>
        <v>#VALUE!</v>
      </c>
      <c r="E183" s="33" t="str">
        <f>IFERROR(1/(1/INDEX(OTS!$C:$C,1+ROW($A116)/2)),"")</f>
        <v/>
      </c>
      <c r="F183" s="33" t="str">
        <f>IFERROR(1/(1/IF(MOD(ROW($A116),2),INDEX(OTS!$E:$E,1+ROW($A116)/2),INDEX(OTS!$D:$D,1+ROW($A116)/2))),"")</f>
        <v/>
      </c>
      <c r="G183" s="33" t="str">
        <f t="shared" si="35"/>
        <v/>
      </c>
      <c r="H183" s="33" t="str">
        <f t="shared" si="37"/>
        <v/>
      </c>
      <c r="I183" s="33" t="str">
        <f t="shared" si="36"/>
        <v/>
      </c>
      <c r="J183" s="33" t="str">
        <f t="shared" si="34"/>
        <v/>
      </c>
    </row>
    <row r="184" spans="1:10" ht="15" customHeight="1" x14ac:dyDescent="0.25">
      <c r="A184" s="33" t="str">
        <f>LEFT(INDEX(OTS!$A:$A,1+ROW($A117)/2))</f>
        <v/>
      </c>
      <c r="B184" s="33" t="e">
        <f>IF(MOD(ROW($A117),2),-1,1)*REPLACE(INDEX(OTS!$A:$A,1+ROW($A117)/2),1,1,"")</f>
        <v>#VALUE!</v>
      </c>
      <c r="C184" s="33" t="str">
        <f>LEFT(INDEX(OTS!$B:$B,1+ROW($A117)/2))</f>
        <v/>
      </c>
      <c r="D184" s="33" t="e">
        <f>IF(MOD(ROW($A117),2),-1,1)*REPLACE(INDEX(OTS!$B:$B,1+ROW($A117)/2),1,1,"")</f>
        <v>#VALUE!</v>
      </c>
      <c r="E184" s="33" t="str">
        <f>IFERROR(1/(1/INDEX(OTS!$C:$C,1+ROW($A117)/2)),"")</f>
        <v/>
      </c>
      <c r="F184" s="33" t="str">
        <f>IFERROR(1/(1/IF(MOD(ROW($A117),2),INDEX(OTS!$E:$E,1+ROW($A117)/2),INDEX(OTS!$D:$D,1+ROW($A117)/2))),"")</f>
        <v/>
      </c>
      <c r="G184" s="33" t="str">
        <f t="shared" si="35"/>
        <v/>
      </c>
      <c r="H184" s="33" t="str">
        <f t="shared" si="37"/>
        <v/>
      </c>
      <c r="I184" s="33" t="str">
        <f t="shared" si="36"/>
        <v/>
      </c>
      <c r="J184" s="33" t="str">
        <f t="shared" si="34"/>
        <v/>
      </c>
    </row>
    <row r="185" spans="1:10" ht="15" customHeight="1" x14ac:dyDescent="0.25">
      <c r="A185" s="33" t="str">
        <f>LEFT(INDEX(OTS!$A:$A,1+ROW($A118)/2))</f>
        <v/>
      </c>
      <c r="B185" s="33" t="e">
        <f>IF(MOD(ROW($A118),2),-1,1)*REPLACE(INDEX(OTS!$A:$A,1+ROW($A118)/2),1,1,"")</f>
        <v>#VALUE!</v>
      </c>
      <c r="C185" s="33" t="str">
        <f>LEFT(INDEX(OTS!$B:$B,1+ROW($A118)/2))</f>
        <v/>
      </c>
      <c r="D185" s="33" t="e">
        <f>IF(MOD(ROW($A118),2),-1,1)*REPLACE(INDEX(OTS!$B:$B,1+ROW($A118)/2),1,1,"")</f>
        <v>#VALUE!</v>
      </c>
      <c r="E185" s="33" t="str">
        <f>IFERROR(1/(1/INDEX(OTS!$C:$C,1+ROW($A118)/2)),"")</f>
        <v/>
      </c>
      <c r="F185" s="33" t="str">
        <f>IFERROR(1/(1/IF(MOD(ROW($A118),2),INDEX(OTS!$E:$E,1+ROW($A118)/2),INDEX(OTS!$D:$D,1+ROW($A118)/2))),"")</f>
        <v/>
      </c>
      <c r="G185" s="33" t="str">
        <f t="shared" si="35"/>
        <v/>
      </c>
      <c r="H185" s="33" t="str">
        <f t="shared" si="37"/>
        <v/>
      </c>
      <c r="I185" s="33" t="str">
        <f t="shared" si="36"/>
        <v/>
      </c>
      <c r="J185" s="33" t="str">
        <f t="shared" si="34"/>
        <v/>
      </c>
    </row>
    <row r="186" spans="1:10" ht="15" customHeight="1" x14ac:dyDescent="0.25">
      <c r="A186" s="33" t="str">
        <f>LEFT(INDEX(OTS!$A:$A,1+ROW($A119)/2))</f>
        <v/>
      </c>
      <c r="B186" s="33" t="e">
        <f>IF(MOD(ROW($A119),2),-1,1)*REPLACE(INDEX(OTS!$A:$A,1+ROW($A119)/2),1,1,"")</f>
        <v>#VALUE!</v>
      </c>
      <c r="C186" s="33" t="str">
        <f>LEFT(INDEX(OTS!$B:$B,1+ROW($A119)/2))</f>
        <v/>
      </c>
      <c r="D186" s="33" t="e">
        <f>IF(MOD(ROW($A119),2),-1,1)*REPLACE(INDEX(OTS!$B:$B,1+ROW($A119)/2),1,1,"")</f>
        <v>#VALUE!</v>
      </c>
      <c r="E186" s="33" t="str">
        <f>IFERROR(1/(1/INDEX(OTS!$C:$C,1+ROW($A119)/2)),"")</f>
        <v/>
      </c>
      <c r="F186" s="33" t="str">
        <f>IFERROR(1/(1/IF(MOD(ROW($A119),2),INDEX(OTS!$E:$E,1+ROW($A119)/2),INDEX(OTS!$D:$D,1+ROW($A119)/2))),"")</f>
        <v/>
      </c>
      <c r="G186" s="33" t="str">
        <f t="shared" si="35"/>
        <v/>
      </c>
      <c r="H186" s="33" t="str">
        <f t="shared" si="37"/>
        <v/>
      </c>
      <c r="I186" s="33" t="str">
        <f t="shared" si="36"/>
        <v/>
      </c>
      <c r="J186" s="33" t="str">
        <f t="shared" si="34"/>
        <v/>
      </c>
    </row>
    <row r="187" spans="1:10" ht="15" customHeight="1" x14ac:dyDescent="0.25">
      <c r="A187" s="33" t="str">
        <f>LEFT(INDEX(OTS!$A:$A,1+ROW($A120)/2))</f>
        <v/>
      </c>
      <c r="B187" s="33" t="e">
        <f>IF(MOD(ROW($A120),2),-1,1)*REPLACE(INDEX(OTS!$A:$A,1+ROW($A120)/2),1,1,"")</f>
        <v>#VALUE!</v>
      </c>
      <c r="C187" s="33" t="str">
        <f>LEFT(INDEX(OTS!$B:$B,1+ROW($A120)/2))</f>
        <v/>
      </c>
      <c r="D187" s="33" t="e">
        <f>IF(MOD(ROW($A120),2),-1,1)*REPLACE(INDEX(OTS!$B:$B,1+ROW($A120)/2),1,1,"")</f>
        <v>#VALUE!</v>
      </c>
      <c r="E187" s="33" t="str">
        <f>IFERROR(1/(1/INDEX(OTS!$C:$C,1+ROW($A120)/2)),"")</f>
        <v/>
      </c>
      <c r="F187" s="33" t="str">
        <f>IFERROR(1/(1/IF(MOD(ROW($A120),2),INDEX(OTS!$E:$E,1+ROW($A120)/2),INDEX(OTS!$D:$D,1+ROW($A120)/2))),"")</f>
        <v/>
      </c>
      <c r="G187" s="33" t="str">
        <f t="shared" si="35"/>
        <v/>
      </c>
      <c r="H187" s="33" t="str">
        <f t="shared" si="37"/>
        <v/>
      </c>
      <c r="I187" s="33" t="str">
        <f t="shared" si="36"/>
        <v/>
      </c>
      <c r="J187" s="33" t="str">
        <f t="shared" si="34"/>
        <v/>
      </c>
    </row>
    <row r="188" spans="1:10" ht="15" customHeight="1" x14ac:dyDescent="0.25">
      <c r="A188" s="33" t="str">
        <f>LEFT(INDEX(OTS!$A:$A,1+ROW($A121)/2))</f>
        <v/>
      </c>
      <c r="B188" s="33" t="e">
        <f>IF(MOD(ROW($A121),2),-1,1)*REPLACE(INDEX(OTS!$A:$A,1+ROW($A121)/2),1,1,"")</f>
        <v>#VALUE!</v>
      </c>
      <c r="C188" s="33" t="str">
        <f>LEFT(INDEX(OTS!$B:$B,1+ROW($A121)/2))</f>
        <v/>
      </c>
      <c r="D188" s="33" t="e">
        <f>IF(MOD(ROW($A121),2),-1,1)*REPLACE(INDEX(OTS!$B:$B,1+ROW($A121)/2),1,1,"")</f>
        <v>#VALUE!</v>
      </c>
      <c r="E188" s="33" t="str">
        <f>IFERROR(1/(1/INDEX(OTS!$C:$C,1+ROW($A121)/2)),"")</f>
        <v/>
      </c>
      <c r="F188" s="33" t="str">
        <f>IFERROR(1/(1/IF(MOD(ROW($A121),2),INDEX(OTS!$E:$E,1+ROW($A121)/2),INDEX(OTS!$D:$D,1+ROW($A121)/2))),"")</f>
        <v/>
      </c>
      <c r="G188" s="33" t="str">
        <f t="shared" si="35"/>
        <v/>
      </c>
      <c r="H188" s="33" t="str">
        <f t="shared" si="37"/>
        <v/>
      </c>
      <c r="I188" s="33" t="str">
        <f t="shared" si="36"/>
        <v/>
      </c>
      <c r="J188" s="33" t="str">
        <f t="shared" si="34"/>
        <v/>
      </c>
    </row>
    <row r="189" spans="1:10" ht="15" customHeight="1" x14ac:dyDescent="0.25">
      <c r="A189" s="33" t="str">
        <f>LEFT(INDEX(OTS!$A:$A,1+ROW($A122)/2))</f>
        <v/>
      </c>
      <c r="B189" s="33" t="e">
        <f>IF(MOD(ROW($A122),2),-1,1)*REPLACE(INDEX(OTS!$A:$A,1+ROW($A122)/2),1,1,"")</f>
        <v>#VALUE!</v>
      </c>
      <c r="C189" s="33" t="str">
        <f>LEFT(INDEX(OTS!$B:$B,1+ROW($A122)/2))</f>
        <v/>
      </c>
      <c r="D189" s="33" t="e">
        <f>IF(MOD(ROW($A122),2),-1,1)*REPLACE(INDEX(OTS!$B:$B,1+ROW($A122)/2),1,1,"")</f>
        <v>#VALUE!</v>
      </c>
      <c r="E189" s="33" t="str">
        <f>IFERROR(1/(1/INDEX(OTS!$C:$C,1+ROW($A122)/2)),"")</f>
        <v/>
      </c>
      <c r="F189" s="33" t="str">
        <f>IFERROR(1/(1/IF(MOD(ROW($A122),2),INDEX(OTS!$E:$E,1+ROW($A122)/2),INDEX(OTS!$D:$D,1+ROW($A122)/2))),"")</f>
        <v/>
      </c>
      <c r="G189" s="33" t="str">
        <f t="shared" si="35"/>
        <v/>
      </c>
      <c r="H189" s="33" t="str">
        <f t="shared" si="37"/>
        <v/>
      </c>
      <c r="I189" s="33" t="str">
        <f t="shared" si="36"/>
        <v/>
      </c>
      <c r="J189" s="33" t="str">
        <f t="shared" si="34"/>
        <v/>
      </c>
    </row>
    <row r="190" spans="1:10" ht="15" customHeight="1" x14ac:dyDescent="0.25">
      <c r="A190" s="33" t="str">
        <f>LEFT(INDEX(OTS!$A:$A,1+ROW($A123)/2))</f>
        <v/>
      </c>
      <c r="B190" s="33" t="e">
        <f>IF(MOD(ROW($A123),2),-1,1)*REPLACE(INDEX(OTS!$A:$A,1+ROW($A123)/2),1,1,"")</f>
        <v>#VALUE!</v>
      </c>
      <c r="C190" s="33" t="str">
        <f>LEFT(INDEX(OTS!$B:$B,1+ROW($A123)/2))</f>
        <v/>
      </c>
      <c r="D190" s="33" t="e">
        <f>IF(MOD(ROW($A123),2),-1,1)*REPLACE(INDEX(OTS!$B:$B,1+ROW($A123)/2),1,1,"")</f>
        <v>#VALUE!</v>
      </c>
      <c r="E190" s="33" t="str">
        <f>IFERROR(1/(1/INDEX(OTS!$C:$C,1+ROW($A123)/2)),"")</f>
        <v/>
      </c>
      <c r="F190" s="33" t="str">
        <f>IFERROR(1/(1/IF(MOD(ROW($A123),2),INDEX(OTS!$E:$E,1+ROW($A123)/2),INDEX(OTS!$D:$D,1+ROW($A123)/2))),"")</f>
        <v/>
      </c>
      <c r="G190" s="33" t="str">
        <f t="shared" si="35"/>
        <v/>
      </c>
      <c r="H190" s="33" t="str">
        <f t="shared" si="37"/>
        <v/>
      </c>
      <c r="I190" s="33" t="str">
        <f t="shared" si="36"/>
        <v/>
      </c>
      <c r="J190" s="33" t="str">
        <f t="shared" si="34"/>
        <v/>
      </c>
    </row>
    <row r="191" spans="1:10" ht="15" customHeight="1" x14ac:dyDescent="0.25">
      <c r="A191" s="33" t="str">
        <f>LEFT(INDEX(OTS!$A:$A,1+ROW($A124)/2))</f>
        <v/>
      </c>
      <c r="B191" s="33" t="e">
        <f>IF(MOD(ROW($A124),2),-1,1)*REPLACE(INDEX(OTS!$A:$A,1+ROW($A124)/2),1,1,"")</f>
        <v>#VALUE!</v>
      </c>
      <c r="C191" s="33" t="str">
        <f>LEFT(INDEX(OTS!$B:$B,1+ROW($A124)/2))</f>
        <v/>
      </c>
      <c r="D191" s="33" t="e">
        <f>IF(MOD(ROW($A124),2),-1,1)*REPLACE(INDEX(OTS!$B:$B,1+ROW($A124)/2),1,1,"")</f>
        <v>#VALUE!</v>
      </c>
      <c r="E191" s="33" t="str">
        <f>IFERROR(1/(1/INDEX(OTS!$C:$C,1+ROW($A124)/2)),"")</f>
        <v/>
      </c>
      <c r="F191" s="33" t="str">
        <f>IFERROR(1/(1/IF(MOD(ROW($A124),2),INDEX(OTS!$E:$E,1+ROW($A124)/2),INDEX(OTS!$D:$D,1+ROW($A124)/2))),"")</f>
        <v/>
      </c>
      <c r="G191" s="33" t="str">
        <f t="shared" si="35"/>
        <v/>
      </c>
      <c r="H191" s="33" t="str">
        <f t="shared" si="37"/>
        <v/>
      </c>
      <c r="I191" s="33" t="str">
        <f t="shared" si="36"/>
        <v/>
      </c>
      <c r="J191" s="33" t="str">
        <f t="shared" si="34"/>
        <v/>
      </c>
    </row>
    <row r="192" spans="1:10" ht="15" customHeight="1" x14ac:dyDescent="0.25">
      <c r="A192" s="33" t="str">
        <f>LEFT(INDEX(OTS!$A:$A,1+ROW($A125)/2))</f>
        <v/>
      </c>
      <c r="B192" s="33" t="e">
        <f>IF(MOD(ROW($A125),2),-1,1)*REPLACE(INDEX(OTS!$A:$A,1+ROW($A125)/2),1,1,"")</f>
        <v>#VALUE!</v>
      </c>
      <c r="C192" s="33" t="str">
        <f>LEFT(INDEX(OTS!$B:$B,1+ROW($A125)/2))</f>
        <v/>
      </c>
      <c r="D192" s="33" t="e">
        <f>IF(MOD(ROW($A125),2),-1,1)*REPLACE(INDEX(OTS!$B:$B,1+ROW($A125)/2),1,1,"")</f>
        <v>#VALUE!</v>
      </c>
      <c r="E192" s="33" t="str">
        <f>IFERROR(1/(1/INDEX(OTS!$C:$C,1+ROW($A125)/2)),"")</f>
        <v/>
      </c>
      <c r="F192" s="33" t="str">
        <f>IFERROR(1/(1/IF(MOD(ROW($A125),2),INDEX(OTS!$E:$E,1+ROW($A125)/2),INDEX(OTS!$D:$D,1+ROW($A125)/2))),"")</f>
        <v/>
      </c>
      <c r="G192" s="33" t="str">
        <f t="shared" si="35"/>
        <v/>
      </c>
      <c r="H192" s="33" t="str">
        <f t="shared" si="37"/>
        <v/>
      </c>
      <c r="I192" s="33" t="str">
        <f t="shared" si="36"/>
        <v/>
      </c>
      <c r="J192" s="33" t="str">
        <f t="shared" si="34"/>
        <v/>
      </c>
    </row>
    <row r="193" spans="1:10" ht="15" customHeight="1" x14ac:dyDescent="0.25">
      <c r="A193" s="33" t="str">
        <f>LEFT(INDEX(OTS!$A:$A,1+ROW($A126)/2))</f>
        <v/>
      </c>
      <c r="B193" s="33" t="e">
        <f>IF(MOD(ROW($A126),2),-1,1)*REPLACE(INDEX(OTS!$A:$A,1+ROW($A126)/2),1,1,"")</f>
        <v>#VALUE!</v>
      </c>
      <c r="C193" s="33" t="str">
        <f>LEFT(INDEX(OTS!$B:$B,1+ROW($A126)/2))</f>
        <v/>
      </c>
      <c r="D193" s="33" t="e">
        <f>IF(MOD(ROW($A126),2),-1,1)*REPLACE(INDEX(OTS!$B:$B,1+ROW($A126)/2),1,1,"")</f>
        <v>#VALUE!</v>
      </c>
      <c r="E193" s="33" t="str">
        <f>IFERROR(1/(1/INDEX(OTS!$C:$C,1+ROW($A126)/2)),"")</f>
        <v/>
      </c>
      <c r="F193" s="33" t="str">
        <f>IFERROR(1/(1/IF(MOD(ROW($A126),2),INDEX(OTS!$E:$E,1+ROW($A126)/2),INDEX(OTS!$D:$D,1+ROW($A126)/2))),"")</f>
        <v/>
      </c>
      <c r="G193" s="33" t="str">
        <f t="shared" si="35"/>
        <v/>
      </c>
      <c r="H193" s="33" t="str">
        <f t="shared" si="37"/>
        <v/>
      </c>
      <c r="I193" s="33" t="str">
        <f t="shared" si="36"/>
        <v/>
      </c>
      <c r="J193" s="33" t="str">
        <f t="shared" si="34"/>
        <v/>
      </c>
    </row>
    <row r="194" spans="1:10" ht="15" customHeight="1" x14ac:dyDescent="0.25">
      <c r="A194" s="33" t="str">
        <f>LEFT(INDEX(OTS!$A:$A,1+ROW($A127)/2))</f>
        <v/>
      </c>
      <c r="B194" s="33" t="e">
        <f>IF(MOD(ROW($A127),2),-1,1)*REPLACE(INDEX(OTS!$A:$A,1+ROW($A127)/2),1,1,"")</f>
        <v>#VALUE!</v>
      </c>
      <c r="C194" s="33" t="str">
        <f>LEFT(INDEX(OTS!$B:$B,1+ROW($A127)/2))</f>
        <v/>
      </c>
      <c r="D194" s="33" t="e">
        <f>IF(MOD(ROW($A127),2),-1,1)*REPLACE(INDEX(OTS!$B:$B,1+ROW($A127)/2),1,1,"")</f>
        <v>#VALUE!</v>
      </c>
      <c r="E194" s="33" t="str">
        <f>IFERROR(1/(1/INDEX(OTS!$C:$C,1+ROW($A127)/2)),"")</f>
        <v/>
      </c>
      <c r="F194" s="33" t="str">
        <f>IFERROR(1/(1/IF(MOD(ROW($A127),2),INDEX(OTS!$E:$E,1+ROW($A127)/2),INDEX(OTS!$D:$D,1+ROW($A127)/2))),"")</f>
        <v/>
      </c>
      <c r="G194" s="33" t="str">
        <f t="shared" si="35"/>
        <v/>
      </c>
      <c r="H194" s="33" t="str">
        <f t="shared" si="37"/>
        <v/>
      </c>
      <c r="I194" s="33" t="str">
        <f t="shared" si="36"/>
        <v/>
      </c>
      <c r="J194" s="33" t="str">
        <f t="shared" si="34"/>
        <v/>
      </c>
    </row>
    <row r="195" spans="1:10" ht="15" customHeight="1" x14ac:dyDescent="0.25">
      <c r="A195" s="33" t="str">
        <f>LEFT(INDEX(OTS!$A:$A,1+ROW($A128)/2))</f>
        <v/>
      </c>
      <c r="B195" s="33" t="e">
        <f>IF(MOD(ROW($A128),2),-1,1)*REPLACE(INDEX(OTS!$A:$A,1+ROW($A128)/2),1,1,"")</f>
        <v>#VALUE!</v>
      </c>
      <c r="C195" s="33" t="str">
        <f>LEFT(INDEX(OTS!$B:$B,1+ROW($A128)/2))</f>
        <v/>
      </c>
      <c r="D195" s="33" t="e">
        <f>IF(MOD(ROW($A128),2),-1,1)*REPLACE(INDEX(OTS!$B:$B,1+ROW($A128)/2),1,1,"")</f>
        <v>#VALUE!</v>
      </c>
      <c r="E195" s="33" t="str">
        <f>IFERROR(1/(1/INDEX(OTS!$C:$C,1+ROW($A128)/2)),"")</f>
        <v/>
      </c>
      <c r="F195" s="33" t="str">
        <f>IFERROR(1/(1/IF(MOD(ROW($A128),2),INDEX(OTS!$E:$E,1+ROW($A128)/2),INDEX(OTS!$D:$D,1+ROW($A128)/2))),"")</f>
        <v/>
      </c>
      <c r="G195" s="33" t="str">
        <f t="shared" si="35"/>
        <v/>
      </c>
      <c r="H195" s="33" t="str">
        <f t="shared" si="37"/>
        <v/>
      </c>
      <c r="I195" s="33" t="str">
        <f t="shared" si="36"/>
        <v/>
      </c>
      <c r="J195" s="33" t="str">
        <f t="shared" si="34"/>
        <v/>
      </c>
    </row>
    <row r="196" spans="1:10" ht="15" customHeight="1" x14ac:dyDescent="0.25">
      <c r="A196" s="33" t="str">
        <f>LEFT(INDEX(OTS!$A:$A,1+ROW($A129)/2))</f>
        <v/>
      </c>
      <c r="B196" s="33" t="e">
        <f>IF(MOD(ROW($A129),2),-1,1)*REPLACE(INDEX(OTS!$A:$A,1+ROW($A129)/2),1,1,"")</f>
        <v>#VALUE!</v>
      </c>
      <c r="C196" s="33" t="str">
        <f>LEFT(INDEX(OTS!$B:$B,1+ROW($A129)/2))</f>
        <v/>
      </c>
      <c r="D196" s="33" t="e">
        <f>IF(MOD(ROW($A129),2),-1,1)*REPLACE(INDEX(OTS!$B:$B,1+ROW($A129)/2),1,1,"")</f>
        <v>#VALUE!</v>
      </c>
      <c r="E196" s="33" t="str">
        <f>IFERROR(1/(1/INDEX(OTS!$C:$C,1+ROW($A129)/2)),"")</f>
        <v/>
      </c>
      <c r="F196" s="33" t="str">
        <f>IFERROR(1/(1/IF(MOD(ROW($A129),2),INDEX(OTS!$E:$E,1+ROW($A129)/2),INDEX(OTS!$D:$D,1+ROW($A129)/2))),"")</f>
        <v/>
      </c>
      <c r="G196" s="33" t="str">
        <f t="shared" si="35"/>
        <v/>
      </c>
      <c r="H196" s="33" t="str">
        <f t="shared" si="37"/>
        <v/>
      </c>
      <c r="I196" s="33" t="str">
        <f t="shared" si="36"/>
        <v/>
      </c>
      <c r="J196" s="33" t="str">
        <f t="shared" si="34"/>
        <v/>
      </c>
    </row>
    <row r="197" spans="1:10" ht="15" customHeight="1" x14ac:dyDescent="0.25">
      <c r="A197" s="33" t="str">
        <f>LEFT(INDEX(OTS!$A:$A,1+ROW($A130)/2))</f>
        <v/>
      </c>
      <c r="B197" s="33" t="e">
        <f>IF(MOD(ROW($A130),2),-1,1)*REPLACE(INDEX(OTS!$A:$A,1+ROW($A130)/2),1,1,"")</f>
        <v>#VALUE!</v>
      </c>
      <c r="C197" s="33" t="str">
        <f>LEFT(INDEX(OTS!$B:$B,1+ROW($A130)/2))</f>
        <v/>
      </c>
      <c r="D197" s="33" t="e">
        <f>IF(MOD(ROW($A130),2),-1,1)*REPLACE(INDEX(OTS!$B:$B,1+ROW($A130)/2),1,1,"")</f>
        <v>#VALUE!</v>
      </c>
      <c r="E197" s="33" t="str">
        <f>IFERROR(1/(1/INDEX(OTS!$C:$C,1+ROW($A130)/2)),"")</f>
        <v/>
      </c>
      <c r="F197" s="33" t="str">
        <f>IFERROR(1/(1/IF(MOD(ROW($A130),2),INDEX(OTS!$E:$E,1+ROW($A130)/2),INDEX(OTS!$D:$D,1+ROW($A130)/2))),"")</f>
        <v/>
      </c>
      <c r="G197" s="33" t="str">
        <f t="shared" si="35"/>
        <v/>
      </c>
      <c r="H197" s="33" t="str">
        <f t="shared" si="37"/>
        <v/>
      </c>
      <c r="I197" s="33" t="str">
        <f t="shared" si="36"/>
        <v/>
      </c>
      <c r="J197" s="33" t="str">
        <f t="shared" ref="J197:J210" si="38">IFERROR($H197-$I197,"")</f>
        <v/>
      </c>
    </row>
    <row r="198" spans="1:10" ht="15" customHeight="1" x14ac:dyDescent="0.25">
      <c r="A198" s="33" t="str">
        <f>LEFT(INDEX(OTS!$A:$A,1+ROW($A131)/2))</f>
        <v/>
      </c>
      <c r="B198" s="33" t="e">
        <f>IF(MOD(ROW($A131),2),-1,1)*REPLACE(INDEX(OTS!$A:$A,1+ROW($A131)/2),1,1,"")</f>
        <v>#VALUE!</v>
      </c>
      <c r="C198" s="33" t="str">
        <f>LEFT(INDEX(OTS!$B:$B,1+ROW($A131)/2))</f>
        <v/>
      </c>
      <c r="D198" s="33" t="e">
        <f>IF(MOD(ROW($A131),2),-1,1)*REPLACE(INDEX(OTS!$B:$B,1+ROW($A131)/2),1,1,"")</f>
        <v>#VALUE!</v>
      </c>
      <c r="E198" s="33" t="str">
        <f>IFERROR(1/(1/INDEX(OTS!$C:$C,1+ROW($A131)/2)),"")</f>
        <v/>
      </c>
      <c r="F198" s="33" t="str">
        <f>IFERROR(1/(1/IF(MOD(ROW($A131),2),INDEX(OTS!$E:$E,1+ROW($A131)/2),INDEX(OTS!$D:$D,1+ROW($A131)/2))),"")</f>
        <v/>
      </c>
      <c r="G198" s="33" t="str">
        <f t="shared" ref="G198:G210" si="39">IF(ISNUMBER($F198),ROUND($F198-$E198,1),"")</f>
        <v/>
      </c>
      <c r="H198" s="33" t="str">
        <f t="shared" si="37"/>
        <v/>
      </c>
      <c r="I198" s="33" t="str">
        <f t="shared" ref="I198:I210" si="40">IF(ISNUMBER($F198),ROUND(AVERAGEIFS($H:$H,$C:$C,$C198,$D:$D,$D198),1),"")</f>
        <v/>
      </c>
      <c r="J198" s="33" t="str">
        <f t="shared" si="38"/>
        <v/>
      </c>
    </row>
    <row r="199" spans="1:10" ht="15" customHeight="1" x14ac:dyDescent="0.25">
      <c r="A199" s="33" t="str">
        <f>LEFT(INDEX(OTS!$A:$A,1+ROW($A132)/2))</f>
        <v/>
      </c>
      <c r="B199" s="33" t="e">
        <f>IF(MOD(ROW($A132),2),-1,1)*REPLACE(INDEX(OTS!$A:$A,1+ROW($A132)/2),1,1,"")</f>
        <v>#VALUE!</v>
      </c>
      <c r="C199" s="33" t="str">
        <f>LEFT(INDEX(OTS!$B:$B,1+ROW($A132)/2))</f>
        <v/>
      </c>
      <c r="D199" s="33" t="e">
        <f>IF(MOD(ROW($A132),2),-1,1)*REPLACE(INDEX(OTS!$B:$B,1+ROW($A132)/2),1,1,"")</f>
        <v>#VALUE!</v>
      </c>
      <c r="E199" s="33" t="str">
        <f>IFERROR(1/(1/INDEX(OTS!$C:$C,1+ROW($A132)/2)),"")</f>
        <v/>
      </c>
      <c r="F199" s="33" t="str">
        <f>IFERROR(1/(1/IF(MOD(ROW($A132),2),INDEX(OTS!$E:$E,1+ROW($A132)/2),INDEX(OTS!$D:$D,1+ROW($A132)/2))),"")</f>
        <v/>
      </c>
      <c r="G199" s="33" t="str">
        <f t="shared" si="39"/>
        <v/>
      </c>
      <c r="H199" s="33" t="str">
        <f t="shared" si="37"/>
        <v/>
      </c>
      <c r="I199" s="33" t="str">
        <f t="shared" si="40"/>
        <v/>
      </c>
      <c r="J199" s="33" t="str">
        <f t="shared" si="38"/>
        <v/>
      </c>
    </row>
    <row r="200" spans="1:10" ht="15" customHeight="1" x14ac:dyDescent="0.25">
      <c r="A200" s="33" t="str">
        <f>LEFT(INDEX(OTS!$A:$A,1+ROW($A133)/2))</f>
        <v/>
      </c>
      <c r="B200" s="33" t="e">
        <f>IF(MOD(ROW($A133),2),-1,1)*REPLACE(INDEX(OTS!$A:$A,1+ROW($A133)/2),1,1,"")</f>
        <v>#VALUE!</v>
      </c>
      <c r="C200" s="33" t="str">
        <f>LEFT(INDEX(OTS!$B:$B,1+ROW($A133)/2))</f>
        <v/>
      </c>
      <c r="D200" s="33" t="e">
        <f>IF(MOD(ROW($A133),2),-1,1)*REPLACE(INDEX(OTS!$B:$B,1+ROW($A133)/2),1,1,"")</f>
        <v>#VALUE!</v>
      </c>
      <c r="E200" s="33" t="str">
        <f>IFERROR(1/(1/INDEX(OTS!$C:$C,1+ROW($A133)/2)),"")</f>
        <v/>
      </c>
      <c r="F200" s="33" t="str">
        <f>IFERROR(1/(1/IF(MOD(ROW($A133),2),INDEX(OTS!$E:$E,1+ROW($A133)/2),INDEX(OTS!$D:$D,1+ROW($A133)/2))),"")</f>
        <v/>
      </c>
      <c r="G200" s="33" t="str">
        <f t="shared" si="39"/>
        <v/>
      </c>
      <c r="H200" s="33" t="str">
        <f t="shared" si="37"/>
        <v/>
      </c>
      <c r="I200" s="33" t="str">
        <f t="shared" si="40"/>
        <v/>
      </c>
      <c r="J200" s="33" t="str">
        <f t="shared" si="38"/>
        <v/>
      </c>
    </row>
    <row r="201" spans="1:10" ht="15" customHeight="1" x14ac:dyDescent="0.25">
      <c r="A201" s="33" t="str">
        <f>LEFT(INDEX(OTS!$A:$A,1+ROW($A134)/2))</f>
        <v/>
      </c>
      <c r="B201" s="33" t="e">
        <f>IF(MOD(ROW($A134),2),-1,1)*REPLACE(INDEX(OTS!$A:$A,1+ROW($A134)/2),1,1,"")</f>
        <v>#VALUE!</v>
      </c>
      <c r="C201" s="33" t="str">
        <f>LEFT(INDEX(OTS!$B:$B,1+ROW($A134)/2))</f>
        <v/>
      </c>
      <c r="D201" s="33" t="e">
        <f>IF(MOD(ROW($A134),2),-1,1)*REPLACE(INDEX(OTS!$B:$B,1+ROW($A134)/2),1,1,"")</f>
        <v>#VALUE!</v>
      </c>
      <c r="E201" s="33" t="str">
        <f>IFERROR(1/(1/INDEX(OTS!$C:$C,1+ROW($A134)/2)),"")</f>
        <v/>
      </c>
      <c r="F201" s="33" t="str">
        <f>IFERROR(1/(1/IF(MOD(ROW($A134),2),INDEX(OTS!$E:$E,1+ROW($A134)/2),INDEX(OTS!$D:$D,1+ROW($A134)/2))),"")</f>
        <v/>
      </c>
      <c r="G201" s="33" t="str">
        <f t="shared" si="39"/>
        <v/>
      </c>
      <c r="H201" s="33" t="str">
        <f t="shared" si="37"/>
        <v/>
      </c>
      <c r="I201" s="33" t="str">
        <f t="shared" si="40"/>
        <v/>
      </c>
      <c r="J201" s="33" t="str">
        <f t="shared" si="38"/>
        <v/>
      </c>
    </row>
    <row r="202" spans="1:10" ht="15" customHeight="1" x14ac:dyDescent="0.25">
      <c r="A202" s="33" t="str">
        <f>LEFT(INDEX(OTS!$A:$A,1+ROW($A135)/2))</f>
        <v/>
      </c>
      <c r="B202" s="33" t="e">
        <f>IF(MOD(ROW($A135),2),-1,1)*REPLACE(INDEX(OTS!$A:$A,1+ROW($A135)/2),1,1,"")</f>
        <v>#VALUE!</v>
      </c>
      <c r="C202" s="33" t="str">
        <f>LEFT(INDEX(OTS!$B:$B,1+ROW($A135)/2))</f>
        <v/>
      </c>
      <c r="D202" s="33" t="e">
        <f>IF(MOD(ROW($A135),2),-1,1)*REPLACE(INDEX(OTS!$B:$B,1+ROW($A135)/2),1,1,"")</f>
        <v>#VALUE!</v>
      </c>
      <c r="E202" s="33" t="str">
        <f>IFERROR(1/(1/INDEX(OTS!$C:$C,1+ROW($A135)/2)),"")</f>
        <v/>
      </c>
      <c r="F202" s="33" t="str">
        <f>IFERROR(1/(1/IF(MOD(ROW($A135),2),INDEX(OTS!$E:$E,1+ROW($A135)/2),INDEX(OTS!$D:$D,1+ROW($A135)/2))),"")</f>
        <v/>
      </c>
      <c r="G202" s="33" t="str">
        <f t="shared" si="39"/>
        <v/>
      </c>
      <c r="H202" s="33" t="str">
        <f t="shared" si="37"/>
        <v/>
      </c>
      <c r="I202" s="33" t="str">
        <f t="shared" si="40"/>
        <v/>
      </c>
      <c r="J202" s="33" t="str">
        <f t="shared" si="38"/>
        <v/>
      </c>
    </row>
    <row r="203" spans="1:10" ht="15" customHeight="1" x14ac:dyDescent="0.25">
      <c r="A203" s="33" t="str">
        <f>LEFT(INDEX(OTS!$A:$A,1+ROW($A136)/2))</f>
        <v/>
      </c>
      <c r="B203" s="33" t="e">
        <f>IF(MOD(ROW($A136),2),-1,1)*REPLACE(INDEX(OTS!$A:$A,1+ROW($A136)/2),1,1,"")</f>
        <v>#VALUE!</v>
      </c>
      <c r="C203" s="33" t="str">
        <f>LEFT(INDEX(OTS!$B:$B,1+ROW($A136)/2))</f>
        <v/>
      </c>
      <c r="D203" s="33" t="e">
        <f>IF(MOD(ROW($A136),2),-1,1)*REPLACE(INDEX(OTS!$B:$B,1+ROW($A136)/2),1,1,"")</f>
        <v>#VALUE!</v>
      </c>
      <c r="E203" s="33" t="str">
        <f>IFERROR(1/(1/INDEX(OTS!$C:$C,1+ROW($A136)/2)),"")</f>
        <v/>
      </c>
      <c r="F203" s="33" t="str">
        <f>IFERROR(1/(1/IF(MOD(ROW($A136),2),INDEX(OTS!$E:$E,1+ROW($A136)/2),INDEX(OTS!$D:$D,1+ROW($A136)/2))),"")</f>
        <v/>
      </c>
      <c r="G203" s="33" t="str">
        <f t="shared" si="39"/>
        <v/>
      </c>
      <c r="H203" s="33" t="str">
        <f t="shared" si="37"/>
        <v/>
      </c>
      <c r="I203" s="33" t="str">
        <f t="shared" si="40"/>
        <v/>
      </c>
      <c r="J203" s="33" t="str">
        <f t="shared" si="38"/>
        <v/>
      </c>
    </row>
    <row r="204" spans="1:10" ht="15" customHeight="1" x14ac:dyDescent="0.25">
      <c r="A204" s="33" t="str">
        <f>LEFT(INDEX(OTS!$A:$A,1+ROW($A137)/2))</f>
        <v/>
      </c>
      <c r="B204" s="33" t="e">
        <f>IF(MOD(ROW($A137),2),-1,1)*REPLACE(INDEX(OTS!$A:$A,1+ROW($A137)/2),1,1,"")</f>
        <v>#VALUE!</v>
      </c>
      <c r="C204" s="33" t="str">
        <f>LEFT(INDEX(OTS!$B:$B,1+ROW($A137)/2))</f>
        <v/>
      </c>
      <c r="D204" s="33" t="e">
        <f>IF(MOD(ROW($A137),2),-1,1)*REPLACE(INDEX(OTS!$B:$B,1+ROW($A137)/2),1,1,"")</f>
        <v>#VALUE!</v>
      </c>
      <c r="E204" s="33" t="str">
        <f>IFERROR(1/(1/INDEX(OTS!$C:$C,1+ROW($A137)/2)),"")</f>
        <v/>
      </c>
      <c r="F204" s="33" t="str">
        <f>IFERROR(1/(1/IF(MOD(ROW($A137),2),INDEX(OTS!$E:$E,1+ROW($A137)/2),INDEX(OTS!$D:$D,1+ROW($A137)/2))),"")</f>
        <v/>
      </c>
      <c r="G204" s="33" t="str">
        <f t="shared" si="39"/>
        <v/>
      </c>
      <c r="H204" s="33" t="str">
        <f t="shared" si="37"/>
        <v/>
      </c>
      <c r="I204" s="33" t="str">
        <f t="shared" si="40"/>
        <v/>
      </c>
      <c r="J204" s="33" t="str">
        <f t="shared" si="38"/>
        <v/>
      </c>
    </row>
    <row r="205" spans="1:10" ht="15" customHeight="1" x14ac:dyDescent="0.25">
      <c r="A205" s="33" t="str">
        <f>LEFT(INDEX(OTS!$A:$A,1+ROW($A138)/2))</f>
        <v/>
      </c>
      <c r="B205" s="33" t="e">
        <f>IF(MOD(ROW($A138),2),-1,1)*REPLACE(INDEX(OTS!$A:$A,1+ROW($A138)/2),1,1,"")</f>
        <v>#VALUE!</v>
      </c>
      <c r="C205" s="33" t="str">
        <f>LEFT(INDEX(OTS!$B:$B,1+ROW($A138)/2))</f>
        <v/>
      </c>
      <c r="D205" s="33" t="e">
        <f>IF(MOD(ROW($A138),2),-1,1)*REPLACE(INDEX(OTS!$B:$B,1+ROW($A138)/2),1,1,"")</f>
        <v>#VALUE!</v>
      </c>
      <c r="E205" s="33" t="str">
        <f>IFERROR(1/(1/INDEX(OTS!$C:$C,1+ROW($A138)/2)),"")</f>
        <v/>
      </c>
      <c r="F205" s="33" t="str">
        <f>IFERROR(1/(1/IF(MOD(ROW($A138),2),INDEX(OTS!$E:$E,1+ROW($A138)/2),INDEX(OTS!$D:$D,1+ROW($A138)/2))),"")</f>
        <v/>
      </c>
      <c r="G205" s="33" t="str">
        <f t="shared" si="39"/>
        <v/>
      </c>
      <c r="H205" s="33" t="str">
        <f t="shared" si="37"/>
        <v/>
      </c>
      <c r="I205" s="33" t="str">
        <f t="shared" si="40"/>
        <v/>
      </c>
      <c r="J205" s="33" t="str">
        <f t="shared" si="38"/>
        <v/>
      </c>
    </row>
    <row r="206" spans="1:10" ht="15" customHeight="1" x14ac:dyDescent="0.25">
      <c r="A206" s="33" t="str">
        <f>LEFT(INDEX(OTS!$A:$A,1+ROW($A139)/2))</f>
        <v/>
      </c>
      <c r="B206" s="33" t="e">
        <f>IF(MOD(ROW($A139),2),-1,1)*REPLACE(INDEX(OTS!$A:$A,1+ROW($A139)/2),1,1,"")</f>
        <v>#VALUE!</v>
      </c>
      <c r="C206" s="33" t="str">
        <f>LEFT(INDEX(OTS!$B:$B,1+ROW($A139)/2))</f>
        <v/>
      </c>
      <c r="D206" s="33" t="e">
        <f>IF(MOD(ROW($A139),2),-1,1)*REPLACE(INDEX(OTS!$B:$B,1+ROW($A139)/2),1,1,"")</f>
        <v>#VALUE!</v>
      </c>
      <c r="E206" s="33" t="str">
        <f>IFERROR(1/(1/INDEX(OTS!$C:$C,1+ROW($A139)/2)),"")</f>
        <v/>
      </c>
      <c r="F206" s="33" t="str">
        <f>IFERROR(1/(1/IF(MOD(ROW($A139),2),INDEX(OTS!$E:$E,1+ROW($A139)/2),INDEX(OTS!$D:$D,1+ROW($A139)/2))),"")</f>
        <v/>
      </c>
      <c r="G206" s="33" t="str">
        <f t="shared" si="39"/>
        <v/>
      </c>
      <c r="H206" s="33" t="str">
        <f t="shared" si="37"/>
        <v/>
      </c>
      <c r="I206" s="33" t="str">
        <f t="shared" si="40"/>
        <v/>
      </c>
      <c r="J206" s="33" t="str">
        <f t="shared" si="38"/>
        <v/>
      </c>
    </row>
    <row r="207" spans="1:10" ht="15" customHeight="1" x14ac:dyDescent="0.25">
      <c r="A207" s="33" t="str">
        <f>LEFT(INDEX(OTS!$A:$A,1+ROW($A140)/2))</f>
        <v/>
      </c>
      <c r="B207" s="33" t="e">
        <f>IF(MOD(ROW($A140),2),-1,1)*REPLACE(INDEX(OTS!$A:$A,1+ROW($A140)/2),1,1,"")</f>
        <v>#VALUE!</v>
      </c>
      <c r="C207" s="33" t="str">
        <f>LEFT(INDEX(OTS!$B:$B,1+ROW($A140)/2))</f>
        <v/>
      </c>
      <c r="D207" s="33" t="e">
        <f>IF(MOD(ROW($A140),2),-1,1)*REPLACE(INDEX(OTS!$B:$B,1+ROW($A140)/2),1,1,"")</f>
        <v>#VALUE!</v>
      </c>
      <c r="E207" s="33" t="str">
        <f>IFERROR(1/(1/INDEX(OTS!$C:$C,1+ROW($A140)/2)),"")</f>
        <v/>
      </c>
      <c r="F207" s="33" t="str">
        <f>IFERROR(1/(1/IF(MOD(ROW($A140),2),INDEX(OTS!$E:$E,1+ROW($A140)/2),INDEX(OTS!$D:$D,1+ROW($A140)/2))),"")</f>
        <v/>
      </c>
      <c r="G207" s="33" t="str">
        <f t="shared" si="39"/>
        <v/>
      </c>
      <c r="H207" s="33" t="str">
        <f t="shared" si="37"/>
        <v/>
      </c>
      <c r="I207" s="33" t="str">
        <f t="shared" si="40"/>
        <v/>
      </c>
      <c r="J207" s="33" t="str">
        <f t="shared" si="38"/>
        <v/>
      </c>
    </row>
    <row r="208" spans="1:10" ht="15" customHeight="1" x14ac:dyDescent="0.25">
      <c r="A208" s="33" t="str">
        <f>LEFT(INDEX(OTS!$A:$A,1+ROW($A141)/2))</f>
        <v/>
      </c>
      <c r="B208" s="33" t="e">
        <f>IF(MOD(ROW($A141),2),-1,1)*REPLACE(INDEX(OTS!$A:$A,1+ROW($A141)/2),1,1,"")</f>
        <v>#VALUE!</v>
      </c>
      <c r="C208" s="33" t="str">
        <f>LEFT(INDEX(OTS!$B:$B,1+ROW($A141)/2))</f>
        <v/>
      </c>
      <c r="D208" s="33" t="e">
        <f>IF(MOD(ROW($A141),2),-1,1)*REPLACE(INDEX(OTS!$B:$B,1+ROW($A141)/2),1,1,"")</f>
        <v>#VALUE!</v>
      </c>
      <c r="E208" s="33" t="str">
        <f>IFERROR(1/(1/INDEX(OTS!$C:$C,1+ROW($A141)/2)),"")</f>
        <v/>
      </c>
      <c r="F208" s="33" t="str">
        <f>IFERROR(1/(1/IF(MOD(ROW($A141),2),INDEX(OTS!$E:$E,1+ROW($A141)/2),INDEX(OTS!$D:$D,1+ROW($A141)/2))),"")</f>
        <v/>
      </c>
      <c r="G208" s="33" t="str">
        <f t="shared" si="39"/>
        <v/>
      </c>
      <c r="H208" s="33" t="str">
        <f t="shared" si="37"/>
        <v/>
      </c>
      <c r="I208" s="33" t="str">
        <f t="shared" si="40"/>
        <v/>
      </c>
      <c r="J208" s="33" t="str">
        <f t="shared" si="38"/>
        <v/>
      </c>
    </row>
    <row r="209" spans="1:10" ht="15" customHeight="1" x14ac:dyDescent="0.25">
      <c r="A209" s="33" t="str">
        <f>LEFT(INDEX(OTS!$A:$A,1+ROW($A142)/2))</f>
        <v/>
      </c>
      <c r="B209" s="33" t="e">
        <f>IF(MOD(ROW($A142),2),-1,1)*REPLACE(INDEX(OTS!$A:$A,1+ROW($A142)/2),1,1,"")</f>
        <v>#VALUE!</v>
      </c>
      <c r="C209" s="33" t="str">
        <f>LEFT(INDEX(OTS!$B:$B,1+ROW($A142)/2))</f>
        <v/>
      </c>
      <c r="D209" s="33" t="e">
        <f>IF(MOD(ROW($A142),2),-1,1)*REPLACE(INDEX(OTS!$B:$B,1+ROW($A142)/2),1,1,"")</f>
        <v>#VALUE!</v>
      </c>
      <c r="E209" s="33" t="str">
        <f>IFERROR(1/(1/INDEX(OTS!$C:$C,1+ROW($A142)/2)),"")</f>
        <v/>
      </c>
      <c r="F209" s="33" t="str">
        <f>IFERROR(1/(1/IF(MOD(ROW($A142),2),INDEX(OTS!$E:$E,1+ROW($A142)/2),INDEX(OTS!$D:$D,1+ROW($A142)/2))),"")</f>
        <v/>
      </c>
      <c r="G209" s="33" t="str">
        <f t="shared" si="39"/>
        <v/>
      </c>
      <c r="H209" s="33" t="str">
        <f t="shared" si="37"/>
        <v/>
      </c>
      <c r="I209" s="33" t="str">
        <f t="shared" si="40"/>
        <v/>
      </c>
      <c r="J209" s="33" t="str">
        <f t="shared" si="38"/>
        <v/>
      </c>
    </row>
    <row r="210" spans="1:10" ht="15" customHeight="1" x14ac:dyDescent="0.25">
      <c r="A210" s="33" t="str">
        <f>LEFT(INDEX(OTS!$A:$A,1+ROW($A143)/2))</f>
        <v/>
      </c>
      <c r="B210" s="33" t="e">
        <f>IF(MOD(ROW($A143),2),-1,1)*REPLACE(INDEX(OTS!$A:$A,1+ROW($A143)/2),1,1,"")</f>
        <v>#VALUE!</v>
      </c>
      <c r="C210" s="33" t="str">
        <f>LEFT(INDEX(OTS!$B:$B,1+ROW($A143)/2))</f>
        <v/>
      </c>
      <c r="D210" s="33" t="e">
        <f>IF(MOD(ROW($A143),2),-1,1)*REPLACE(INDEX(OTS!$B:$B,1+ROW($A143)/2),1,1,"")</f>
        <v>#VALUE!</v>
      </c>
      <c r="E210" s="33" t="str">
        <f>IFERROR(1/(1/INDEX(OTS!$C:$C,1+ROW($A143)/2)),"")</f>
        <v/>
      </c>
      <c r="F210" s="33" t="str">
        <f>IFERROR(1/(1/IF(MOD(ROW($A143),2),INDEX(OTS!$E:$E,1+ROW($A143)/2),INDEX(OTS!$D:$D,1+ROW($A143)/2))),"")</f>
        <v/>
      </c>
      <c r="G210" s="33" t="str">
        <f t="shared" si="39"/>
        <v/>
      </c>
      <c r="H210" s="33" t="str">
        <f t="shared" si="37"/>
        <v/>
      </c>
      <c r="I210" s="33" t="str">
        <f t="shared" si="40"/>
        <v/>
      </c>
      <c r="J210" s="33" t="str">
        <f t="shared" si="38"/>
        <v/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PreflightCheck</vt:lpstr>
      <vt:lpstr>ReadMe.1st</vt:lpstr>
      <vt:lpstr>SetvalCalc</vt:lpstr>
      <vt:lpstr>OTS</vt:lpstr>
      <vt:lpstr>LoopTypes</vt:lpstr>
      <vt:lpstr>Graphics</vt:lpstr>
      <vt:lpstr>genericTrimCalc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Idefix</dc:creator>
  <cp:lastModifiedBy>Idefix</cp:lastModifiedBy>
  <dcterms:created xsi:type="dcterms:W3CDTF">2020-03-14T12:25:25Z</dcterms:created>
  <dcterms:modified xsi:type="dcterms:W3CDTF">2020-04-03T20:22:28Z</dcterms:modified>
</cp:coreProperties>
</file>